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3\Q3 2023\Uploaded to Website\"/>
    </mc:Choice>
  </mc:AlternateContent>
  <xr:revisionPtr revIDLastSave="0" documentId="13_ncr:1_{709C0C1E-63E0-4DAE-8ABA-A5C65B6D4F77}"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7" i="9" l="1"/>
  <c r="D138" i="8"/>
  <c r="C138" i="8"/>
  <c r="C75" i="18" l="1"/>
  <c r="C76" i="18"/>
  <c r="E60" i="14" l="1"/>
  <c r="E66" i="14" l="1"/>
  <c r="C151" i="9" l="1"/>
  <c r="C150" i="9"/>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93" i="8"/>
  <c r="C174" i="8"/>
  <c r="D112" i="8"/>
  <c r="C112" i="8"/>
  <c r="C56" i="8"/>
  <c r="C53" i="8"/>
  <c r="C38" i="8"/>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<sst xmlns="http://schemas.openxmlformats.org/spreadsheetml/2006/main" count="6719" uniqueCount="3165">
  <si>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</si>
  <si>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</si>
  <si>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</si>
  <si>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</si>
  <si>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</si>
  <si>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</si>
  <si>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</si>
  <si>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</si>
  <si>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</si>
  <si>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</si>
  <si>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</si>
  <si>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</si>
  <si>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</si>
  <si>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</si>
  <si>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</si>
  <si>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</si>
  <si>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</si>
  <si>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</si>
  <si>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</si>
  <si>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</si>
  <si>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</si>
  <si>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</si>
  <si>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</si>
  <si>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</si>
  <si>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</si>
  <si>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</si>
  <si>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</si>
  <si>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</si>
  <si>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</si>
  <si>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</si>
  <si>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</si>
  <si>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</si>
  <si>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</si>
  <si>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</si>
  <si>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</si>
  <si>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</si>
  <si>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</si>
  <si>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</si>
  <si>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</si>
  <si>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</si>
  <si>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</si>
  <si>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</si>
  <si>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</si>
  <si>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</si>
  <si>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</si>
  <si>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</si>
  <si>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</si>
  <si>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</si>
  <si>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</si>
  <si>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</si>
  <si>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</si>
  <si>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</si>
  <si>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</si>
  <si>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</si>
  <si>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</si>
  <si>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</si>
  <si>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</si>
  <si>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</si>
  <si>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</si>
  <si>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</si>
  <si>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</si>
  <si>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</si>
  <si>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</si>
  <si>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</si>
  <si>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</si>
  <si>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</si>
  <si>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</si>
  <si>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</si>
  <si>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</si>
  <si>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</si>
  <si>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</si>
  <si>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</si>
  <si>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</si>
  <si>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</si>
  <si>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</si>
  <si>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</si>
  <si>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</si>
  <si>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</si>
  <si>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</si>
  <si>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</si>
  <si>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</si>
  <si>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</si>
  <si>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</si>
  <si>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</si>
  <si>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</si>
  <si>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</si>
  <si>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</si>
  <si>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</si>
  <si>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</si>
  <si>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</si>
  <si>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</si>
  <si>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</si>
  <si>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</si>
  <si>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</si>
  <si>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</si>
  <si>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</si>
  <si>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</si>
  <si>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</si>
  <si>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</si>
  <si>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</si>
  <si>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</si>
  <si>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</si>
  <si>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</si>
  <si>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</si>
  <si>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</si>
  <si>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</si>
  <si>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</si>
  <si>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</si>
  <si>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</si>
  <si>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</si>
  <si>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</si>
  <si>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</si>
  <si>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</si>
  <si>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</si>
  <si>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</si>
  <si>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</si>
  <si>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</si>
  <si>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</si>
  <si>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</si>
  <si>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</si>
  <si>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</si>
  <si>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</si>
  <si>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</si>
  <si>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</si>
  <si>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</si>
  <si>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</si>
  <si>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</si>
  <si>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</si>
  <si>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</si>
  <si>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</si>
  <si>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</si>
  <si>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</si>
  <si>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</si>
  <si>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</si>
  <si>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</si>
  <si>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</si>
  <si>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</si>
  <si>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</si>
  <si>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</si>
  <si>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</si>
  <si>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</si>
  <si>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</si>
  <si>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</si>
  <si>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</si>
  <si>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</si>
  <si>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</si>
  <si>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</si>
  <si>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</si>
  <si>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</si>
  <si>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</si>
  <si>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</si>
  <si>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</si>
  <si>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</si>
  <si>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</si>
  <si>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</si>
  <si>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</si>
  <si>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</si>
  <si>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</si>
  <si>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</si>
  <si>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</si>
  <si>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</si>
  <si>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</si>
  <si>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</si>
  <si>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</si>
  <si>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</si>
  <si>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</si>
  <si>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</si>
  <si>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</si>
  <si>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</si>
  <si>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</si>
  <si>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</si>
  <si>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</si>
  <si>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</si>
  <si>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</si>
  <si>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</si>
  <si>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</si>
  <si>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</si>
  <si>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</si>
  <si>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</si>
  <si>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</si>
  <si>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</si>
  <si>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</si>
  <si>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</si>
  <si>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</si>
  <si>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</si>
  <si>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</si>
  <si>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</si>
  <si>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</si>
  <si>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</si>
  <si>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</si>
  <si>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</si>
  <si>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</si>
  <si>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</si>
  <si>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</si>
  <si>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</si>
  <si>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</si>
  <si>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</si>
  <si>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</si>
  <si>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</si>
  <si>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</si>
  <si>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</si>
  <si>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</si>
  <si>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</si>
  <si>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</si>
  <si>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</si>
  <si>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</si>
  <si>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</si>
  <si>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</si>
  <si>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</si>
  <si>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</si>
  <si>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</si>
  <si>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</si>
  <si>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</si>
  <si>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</si>
  <si>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</si>
  <si>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</si>
  <si>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</si>
  <si>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</si>
  <si>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</si>
  <si>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</si>
  <si>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</si>
  <si>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</si>
  <si>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</si>
  <si>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</si>
  <si>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</si>
  <si>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</si>
  <si>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</si>
  <si>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</si>
  <si>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</si>
  <si>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</si>
  <si>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</si>
  <si>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</si>
  <si>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</si>
  <si>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</si>
  <si>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</si>
  <si>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</si>
  <si>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</si>
  <si>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</si>
  <si>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</si>
  <si>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</si>
  <si>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</si>
  <si>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</si>
  <si>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</si>
  <si>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</si>
  <si>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</si>
  <si>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</si>
  <si>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</si>
  <si>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</si>
  <si>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</si>
  <si>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</si>
  <si>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</si>
  <si>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</si>
  <si>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</si>
  <si>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</si>
  <si>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</si>
  <si>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</si>
  <si>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</si>
  <si>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</si>
  <si>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</si>
  <si>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</si>
  <si>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</si>
  <si>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</si>
  <si>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</si>
  <si>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</si>
  <si>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</si>
  <si>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</si>
  <si>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</si>
  <si>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</si>
  <si>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</si>
  <si>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</si>
  <si>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</si>
  <si>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</si>
  <si>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</si>
  <si>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</si>
  <si>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</si>
  <si>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</si>
  <si>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</si>
  <si>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</si>
  <si>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</si>
  <si>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</si>
  <si>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</si>
  <si>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</si>
  <si>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</si>
  <si>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</si>
  <si>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</si>
  <si>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</si>
  <si>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</si>
  <si>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</si>
  <si>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</si>
  <si>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</si>
  <si>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</si>
  <si>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</si>
  <si>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</si>
  <si>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</si>
  <si>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</si>
  <si>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</si>
  <si>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</si>
  <si>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</si>
  <si>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</si>
  <si>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</si>
  <si>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</si>
  <si>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</si>
  <si>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</si>
  <si>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</si>
  <si>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</si>
  <si>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</si>
  <si>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</si>
  <si>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</si>
  <si>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</si>
  <si>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</si>
  <si>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</si>
  <si>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</si>
  <si>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</si>
  <si>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</si>
  <si>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</si>
  <si>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</si>
  <si>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</si>
  <si>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</si>
  <si>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</si>
  <si>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</si>
  <si>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</si>
  <si>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</si>
  <si>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</si>
  <si>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</si>
  <si>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</si>
  <si>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</si>
  <si>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</si>
  <si>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</si>
  <si>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</si>
  <si>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</si>
  <si>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</si>
  <si>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</si>
  <si>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</si>
  <si>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</si>
  <si>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</si>
  <si>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</si>
  <si>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</si>
  <si>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</si>
  <si>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</si>
  <si>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</si>
  <si>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</si>
  <si>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</si>
  <si>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</si>
  <si>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</si>
  <si>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</si>
  <si>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</si>
  <si>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</si>
  <si>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</si>
  <si>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</si>
  <si>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</si>
  <si>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</si>
  <si>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</si>
  <si>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</si>
  <si>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</si>
  <si>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</si>
  <si>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</si>
  <si>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</si>
  <si>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</si>
  <si>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</si>
  <si>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</si>
  <si>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</si>
  <si>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</si>
  <si>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</si>
  <si>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</si>
  <si>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</si>
  <si>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</si>
  <si>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</si>
  <si>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</si>
  <si>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</si>
  <si>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</si>
  <si>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</si>
  <si>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</si>
  <si>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</si>
  <si>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</si>
  <si>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</si>
  <si>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</si>
  <si>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</si>
  <si>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</si>
  <si>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</si>
  <si>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</si>
  <si>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</si>
  <si>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</si>
  <si>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</si>
  <si>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</si>
  <si>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</si>
  <si>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</si>
  <si>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</si>
  <si>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</si>
  <si>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</si>
  <si>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</si>
  <si>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</si>
  <si>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</si>
  <si>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</si>
  <si>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</si>
  <si>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</si>
  <si>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</si>
  <si>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</si>
  <si>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</si>
  <si>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</si>
  <si>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</si>
  <si>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</si>
  <si>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</si>
  <si>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</si>
  <si>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</si>
  <si>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</si>
  <si>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</si>
  <si>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</si>
  <si>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</si>
  <si>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</si>
  <si>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</si>
  <si>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</si>
  <si>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</si>
  <si>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</si>
  <si>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</si>
  <si>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</si>
  <si>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</si>
  <si>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</si>
  <si>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</si>
  <si>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</si>
  <si>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</si>
  <si>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</si>
  <si>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</si>
  <si>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</si>
  <si>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</si>
  <si>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</si>
  <si>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</si>
  <si>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</si>
  <si>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</si>
  <si>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</si>
  <si>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</si>
  <si>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</si>
  <si>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</si>
  <si>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</si>
  <si>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</si>
  <si>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</si>
  <si>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</si>
  <si>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</si>
  <si>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</si>
  <si>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</si>
  <si>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</si>
  <si>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</si>
  <si>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</si>
  <si>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</si>
  <si>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</si>
  <si>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</si>
  <si>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</si>
  <si>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</si>
  <si>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</si>
  <si>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</si>
  <si>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</si>
  <si>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</si>
  <si>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</si>
  <si>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</si>
  <si>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</si>
  <si>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</si>
  <si>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</si>
  <si>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</si>
  <si>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</si>
  <si>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</si>
  <si>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</si>
  <si>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</si>
  <si>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</si>
  <si>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</si>
  <si>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</si>
  <si>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</si>
  <si>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</si>
  <si>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</si>
  <si>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</si>
  <si>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</si>
  <si>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</si>
  <si>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</si>
  <si>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</si>
  <si>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</si>
  <si>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</si>
  <si>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</si>
  <si>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</si>
  <si>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</si>
  <si>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</si>
  <si>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</si>
  <si>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</si>
  <si>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</si>
  <si>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</si>
  <si>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</si>
  <si>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</si>
  <si>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</si>
  <si>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</si>
  <si>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</si>
  <si>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</si>
  <si>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</si>
  <si>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</si>
  <si>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</si>
  <si>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</si>
  <si>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</si>
  <si>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</si>
  <si>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</si>
  <si>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</si>
  <si>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</si>
  <si>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</si>
  <si>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</si>
  <si>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</si>
  <si>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</si>
  <si>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</si>
  <si>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</si>
  <si>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</si>
  <si>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</si>
  <si>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</si>
  <si>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</si>
  <si>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</si>
  <si>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</si>
  <si>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</si>
  <si>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</si>
  <si>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</si>
  <si>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</si>
  <si>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</si>
  <si>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</si>
  <si>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</si>
  <si>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</si>
  <si>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</si>
  <si>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</si>
  <si>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</si>
  <si>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</si>
  <si>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</si>
  <si>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</si>
  <si>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</si>
  <si>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</si>
  <si>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</si>
  <si>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</si>
  <si>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</si>
  <si>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</si>
  <si>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</si>
  <si>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</si>
  <si>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</si>
  <si>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</si>
  <si>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</si>
  <si>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</si>
  <si>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</si>
  <si>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</si>
  <si>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</si>
  <si>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</si>
  <si>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</si>
  <si>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</si>
  <si>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</si>
  <si>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</si>
  <si>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</si>
  <si>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</si>
  <si>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</si>
  <si>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</si>
  <si>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</si>
  <si>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</si>
  <si>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</si>
  <si>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</si>
  <si>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</si>
  <si>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</si>
  <si>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</si>
  <si>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</si>
  <si>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</si>
  <si>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</si>
  <si>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</si>
  <si>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</si>
  <si>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</si>
  <si>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</si>
  <si>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</si>
  <si>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</si>
  <si>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</si>
  <si>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</si>
  <si>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</si>
  <si>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</si>
  <si>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</si>
  <si>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</si>
  <si>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</si>
  <si>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</si>
  <si>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</si>
  <si>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</si>
  <si>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</si>
  <si>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</si>
  <si>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</si>
  <si>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</si>
  <si>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</si>
  <si>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</si>
  <si>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</si>
  <si>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</si>
  <si>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</si>
  <si>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</si>
  <si>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</si>
  <si>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</si>
  <si>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</si>
  <si>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</si>
  <si>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</si>
  <si>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</si>
  <si>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</si>
  <si>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</si>
  <si>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</si>
  <si>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</si>
  <si>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</si>
  <si>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</si>
  <si>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</si>
  <si>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</si>
  <si>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</si>
  <si>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</si>
  <si>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</si>
  <si>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</si>
  <si>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</si>
  <si>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</si>
  <si>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</si>
  <si>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</si>
  <si>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</si>
  <si>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</si>
  <si>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</si>
  <si>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</si>
  <si>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</si>
  <si>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</si>
  <si>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</si>
  <si>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</si>
  <si>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</si>
  <si>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</si>
  <si>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</si>
  <si>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</si>
  <si>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</si>
  <si>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</si>
  <si>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</si>
  <si>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</si>
  <si>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</si>
  <si>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</si>
  <si>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</si>
  <si>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</si>
  <si>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</si>
  <si>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</si>
  <si>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</si>
  <si>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</si>
  <si>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</si>
  <si>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</si>
  <si>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</si>
  <si>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</si>
  <si>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</si>
  <si>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</si>
  <si>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</si>
  <si>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</si>
  <si>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</si>
  <si>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</si>
  <si>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</si>
  <si>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</si>
  <si>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</si>
  <si>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</si>
  <si>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</si>
  <si>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</si>
  <si>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</si>
  <si>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</si>
  <si>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</si>
  <si>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</si>
  <si>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</si>
  <si>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</si>
  <si>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</si>
  <si>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</si>
  <si>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</si>
  <si>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</si>
  <si>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</si>
  <si>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</si>
  <si>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</si>
  <si>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</si>
  <si>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</si>
  <si>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</si>
  <si>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</si>
  <si>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</si>
  <si>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</si>
  <si>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</si>
  <si>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</si>
  <si>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</si>
  <si>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</si>
  <si>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</si>
  <si>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</si>
  <si>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</si>
  <si>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</si>
  <si>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</si>
  <si>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</si>
  <si>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</si>
  <si>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</si>
  <si>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</si>
  <si>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</si>
  <si>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</si>
  <si>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</si>
  <si>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</si>
  <si>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</si>
  <si>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</si>
  <si>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</si>
  <si>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</si>
  <si>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</si>
  <si>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</si>
  <si>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</si>
  <si>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</si>
  <si>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</si>
  <si>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</si>
  <si>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</si>
  <si>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</si>
  <si>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</si>
  <si>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</si>
  <si>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</si>
  <si>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</si>
  <si>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</si>
  <si>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</si>
  <si>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</si>
  <si>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</si>
  <si>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</si>
  <si>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</si>
  <si>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</si>
  <si>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</si>
  <si>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</si>
  <si>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</si>
  <si>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</si>
  <si>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</si>
  <si>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</si>
  <si>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</si>
  <si>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</si>
  <si>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</si>
  <si>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</si>
  <si>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</si>
  <si>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</si>
  <si>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</si>
  <si>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</si>
  <si>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</si>
  <si>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</si>
  <si>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</si>
  <si>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</si>
  <si>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</si>
  <si>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</si>
  <si>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</si>
  <si>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</si>
  <si>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</si>
  <si>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</si>
  <si>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</si>
  <si>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</si>
  <si>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</si>
  <si>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</si>
  <si>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</si>
  <si>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</si>
  <si>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</si>
  <si>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</si>
  <si>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</si>
  <si>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</si>
  <si>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</si>
  <si>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</si>
  <si>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</si>
  <si>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</si>
  <si>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</si>
  <si>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</si>
  <si>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</si>
  <si>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</si>
  <si>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</si>
  <si>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</si>
  <si>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</si>
  <si>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</si>
  <si>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</si>
  <si>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</si>
  <si>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</si>
  <si>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</si>
  <si>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</si>
  <si>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</si>
  <si>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</si>
  <si>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</si>
  <si>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</si>
  <si>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</si>
  <si>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</si>
  <si>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</si>
  <si>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</si>
  <si>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</si>
  <si>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</si>
  <si>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</si>
  <si>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</si>
  <si>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</si>
  <si>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</si>
  <si>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</si>
  <si>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</si>
  <si>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</si>
  <si>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</si>
  <si>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</si>
  <si>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</si>
  <si>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</si>
  <si>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</si>
  <si>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</si>
  <si>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</si>
  <si>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</si>
  <si>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</si>
  <si>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</si>
  <si>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</si>
  <si>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</si>
  <si>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</si>
  <si>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</si>
  <si>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</si>
  <si>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</si>
  <si>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</si>
  <si>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</si>
  <si>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</si>
  <si>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</si>
  <si>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</si>
  <si>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</si>
  <si>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</si>
  <si>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</si>
  <si>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</si>
  <si>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</si>
  <si>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</si>
  <si>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</si>
  <si>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</si>
  <si>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</si>
  <si>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</si>
  <si>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</si>
  <si>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</si>
  <si>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</si>
  <si>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</si>
  <si>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</si>
  <si>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</si>
  <si>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</si>
  <si>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</si>
  <si>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</si>
  <si>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</si>
  <si>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</si>
  <si>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</si>
  <si>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</si>
  <si>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</si>
  <si>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</si>
  <si>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</si>
  <si>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</si>
  <si>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</si>
  <si>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</si>
  <si>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</si>
  <si>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</si>
  <si>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</si>
  <si>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</si>
  <si>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</si>
  <si>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</si>
  <si>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</si>
  <si>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</si>
  <si>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</si>
  <si>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</si>
  <si>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</si>
  <si>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</si>
  <si>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</si>
  <si>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</si>
  <si>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</si>
  <si>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</si>
  <si>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</si>
  <si>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</si>
  <si>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</si>
  <si>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</si>
  <si>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</si>
  <si>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</si>
  <si>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</si>
  <si>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</si>
  <si>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</si>
  <si>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</si>
  <si>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</si>
  <si>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</si>
  <si>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</si>
  <si>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</si>
  <si>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</si>
  <si>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</si>
  <si>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</si>
  <si>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</si>
  <si>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</si>
  <si>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</si>
  <si>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</si>
  <si>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</si>
  <si>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</si>
  <si>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</si>
  <si>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</si>
  <si>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</si>
  <si>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</si>
  <si>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</si>
  <si>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</si>
  <si>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</si>
  <si>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</si>
  <si>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</si>
  <si>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</si>
  <si>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</si>
  <si>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</si>
  <si>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</si>
  <si>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</si>
  <si>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</si>
  <si>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</si>
  <si>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</si>
  <si>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</si>
  <si>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</si>
  <si>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</si>
  <si>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</si>
  <si>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</si>
  <si>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</si>
  <si>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</si>
  <si>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</si>
  <si>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</si>
  <si>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</si>
  <si>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</si>
  <si>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</si>
  <si>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</si>
  <si>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</si>
  <si>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</si>
  <si>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</si>
  <si>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</si>
  <si>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</si>
  <si>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</si>
  <si>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</si>
  <si>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</si>
  <si>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</si>
  <si>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</si>
  <si>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</si>
  <si>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</si>
  <si>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</si>
  <si>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</si>
  <si>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</si>
  <si>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</si>
  <si>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</si>
  <si>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</si>
  <si>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</si>
  <si>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</si>
  <si>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</si>
  <si>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</si>
  <si>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</si>
  <si>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</si>
  <si>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</si>
  <si>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</si>
  <si>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</si>
  <si>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</si>
  <si>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</si>
  <si>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</si>
  <si>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</si>
  <si>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</si>
  <si>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</si>
  <si>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</si>
  <si>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</si>
  <si>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</si>
  <si>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</si>
  <si>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</si>
  <si>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</si>
  <si>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</si>
  <si>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</si>
  <si>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</si>
  <si>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</si>
  <si>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</si>
  <si>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</si>
  <si>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</si>
  <si>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</si>
  <si>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</si>
  <si>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</si>
  <si>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</si>
  <si>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</si>
  <si>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</si>
  <si>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</si>
  <si>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</si>
  <si>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</si>
  <si>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</si>
  <si>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</si>
  <si>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</si>
  <si>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</si>
  <si>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</si>
  <si>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</si>
  <si>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</si>
  <si>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</si>
  <si>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</si>
  <si>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</si>
  <si>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</si>
  <si>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</si>
  <si>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</si>
  <si>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</si>
  <si>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</si>
  <si>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</si>
  <si>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</si>
  <si>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</si>
  <si>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</si>
  <si>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</si>
  <si>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</si>
  <si>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</si>
  <si>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</si>
  <si>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</si>
  <si>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</si>
  <si>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</si>
  <si>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</si>
  <si>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</si>
  <si>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</si>
  <si>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</si>
  <si>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</si>
  <si>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</si>
  <si>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</si>
  <si>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</si>
  <si>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</si>
  <si>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</si>
  <si>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</si>
  <si>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</si>
  <si>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</si>
  <si>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</si>
  <si>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</si>
  <si>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</si>
  <si>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</si>
  <si>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</si>
  <si>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</si>
  <si>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</si>
  <si>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</si>
  <si>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</si>
  <si>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</si>
  <si>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</si>
  <si>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</si>
  <si>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</si>
  <si>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</si>
  <si>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</si>
  <si>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</si>
  <si>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</si>
  <si>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</si>
  <si>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</si>
  <si>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</si>
  <si>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</si>
  <si>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</si>
  <si>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</si>
  <si>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</si>
  <si>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</si>
  <si>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</si>
  <si>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</si>
  <si>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</si>
  <si>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</si>
  <si>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</si>
  <si>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</si>
  <si>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</si>
  <si>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</si>
  <si>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</si>
  <si>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</si>
  <si>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</si>
  <si>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</si>
  <si>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</si>
  <si>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</si>
  <si>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</si>
  <si>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</si>
  <si>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</si>
  <si>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</si>
  <si>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</si>
  <si>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</si>
  <si>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</si>
  <si>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</si>
  <si>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</si>
  <si>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</si>
  <si>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</si>
  <si>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</si>
  <si>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</si>
  <si>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</si>
  <si>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</si>
  <si>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</si>
  <si>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</si>
  <si>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</si>
  <si>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</si>
  <si>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</si>
  <si>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</si>
  <si>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</si>
  <si>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</si>
  <si>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</si>
  <si>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</si>
  <si>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</si>
  <si>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</si>
  <si>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</si>
  <si>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</si>
  <si>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</si>
  <si>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</si>
  <si>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</si>
  <si>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</si>
  <si>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</si>
  <si>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</si>
  <si>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</si>
  <si>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</si>
  <si>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</si>
  <si>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</si>
  <si>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</si>
  <si>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</si>
  <si>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</si>
  <si>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</si>
  <si>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</si>
  <si>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</si>
  <si>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</si>
  <si>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</si>
  <si>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</si>
  <si>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</si>
  <si>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</si>
  <si>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</si>
  <si>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</si>
  <si>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</si>
  <si>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</si>
  <si>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</si>
  <si>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</si>
  <si>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</si>
  <si>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</si>
  <si>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</si>
  <si>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</si>
  <si>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</si>
  <si>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</si>
  <si>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</si>
  <si>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</si>
  <si>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</si>
  <si>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</si>
  <si>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</si>
  <si>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</si>
  <si>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</si>
  <si>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</si>
  <si>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</si>
  <si>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</si>
  <si>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</si>
  <si>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</si>
  <si>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</si>
  <si>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</si>
  <si>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</si>
  <si>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</si>
  <si>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</si>
  <si>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</si>
  <si>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</si>
  <si>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</si>
  <si>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</si>
  <si>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</si>
  <si>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</si>
  <si>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</si>
  <si>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</si>
  <si>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</si>
  <si>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</si>
  <si>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</si>
  <si>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</si>
  <si>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</si>
  <si>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</si>
  <si>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</si>
  <si>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</si>
  <si>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</si>
  <si>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</si>
  <si>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</si>
  <si>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</si>
  <si>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</si>
  <si>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</si>
  <si>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</si>
  <si>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</si>
  <si>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</si>
  <si>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</si>
  <si>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</si>
  <si>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</si>
  <si>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</si>
  <si>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</si>
  <si>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</si>
  <si>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</si>
  <si>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</si>
  <si>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</si>
  <si>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</si>
  <si>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</si>
  <si>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</si>
  <si>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</si>
  <si>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</si>
  <si>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</si>
  <si>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</si>
  <si>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</si>
  <si>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</si>
  <si>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</si>
  <si>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</si>
  <si>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</si>
  <si>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</si>
  <si>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</si>
  <si>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</si>
  <si>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</si>
  <si>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</si>
  <si>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</si>
  <si>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</si>
  <si>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</si>
  <si>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</si>
  <si>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</si>
  <si>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</si>
  <si>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</si>
  <si>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</si>
  <si>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</si>
  <si>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</si>
  <si>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</si>
  <si>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</si>
  <si>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</si>
  <si>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</si>
  <si>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</si>
  <si>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</si>
  <si>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</si>
  <si>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</si>
  <si>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</si>
  <si>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</si>
  <si>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</si>
  <si>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</si>
  <si>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</si>
  <si>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</si>
  <si>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</si>
  <si>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</si>
  <si>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</si>
  <si>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</si>
  <si>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</si>
  <si>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</si>
  <si>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</si>
  <si>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</si>
  <si>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</si>
  <si>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</si>
  <si>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</si>
  <si>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</si>
  <si>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</si>
  <si>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</si>
  <si>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</si>
  <si>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</si>
  <si>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</si>
  <si>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</si>
  <si>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</si>
  <si>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</si>
  <si>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</si>
  <si>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</si>
  <si>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</si>
  <si>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</si>
  <si>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</si>
  <si>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</si>
  <si>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</si>
  <si>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</si>
  <si>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</si>
  <si>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</si>
  <si>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</si>
  <si>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</si>
  <si>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</si>
  <si>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</si>
  <si>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</si>
  <si>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</si>
  <si>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</si>
  <si>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</si>
  <si>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</si>
  <si>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</si>
  <si>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</si>
  <si>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</si>
  <si>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</si>
  <si>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</si>
  <si>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</si>
  <si>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</si>
  <si>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</si>
  <si>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</si>
  <si>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</si>
  <si>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</si>
  <si>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</si>
  <si>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</si>
  <si>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</si>
  <si>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</si>
  <si>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</si>
  <si>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</si>
  <si>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</si>
  <si>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</si>
  <si>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</si>
  <si>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</si>
  <si>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</si>
  <si>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</si>
  <si>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</si>
  <si>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</si>
  <si>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</si>
  <si>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</si>
  <si>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</si>
  <si>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</si>
  <si>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</si>
  <si>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</si>
  <si>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</si>
  <si>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</si>
  <si>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</si>
  <si>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</si>
  <si>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</si>
  <si>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</si>
  <si>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</si>
  <si>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</si>
  <si>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</si>
  <si>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</si>
  <si>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</si>
  <si>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</si>
  <si>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</si>
  <si>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</si>
  <si>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</si>
  <si>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</si>
  <si>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</si>
  <si>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</si>
  <si>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</si>
  <si>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</si>
  <si>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</si>
  <si>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</si>
  <si>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</si>
  <si>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</si>
  <si>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</si>
  <si>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</si>
  <si>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</si>
  <si>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</si>
  <si>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</si>
  <si>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</si>
  <si>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</si>
  <si>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</si>
  <si>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</si>
  <si>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</si>
  <si>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</si>
  <si>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</si>
  <si>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</si>
  <si>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</si>
  <si>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</si>
  <si>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</si>
  <si>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</si>
  <si>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</si>
  <si>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</si>
  <si>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</si>
  <si>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</si>
  <si>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</si>
  <si>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</si>
  <si>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</si>
  <si>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</si>
  <si>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</si>
  <si>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</si>
  <si>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</si>
  <si>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</si>
  <si>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</si>
  <si>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</si>
  <si>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</si>
  <si>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</si>
  <si>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</si>
  <si>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</si>
  <si>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</si>
  <si>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</si>
  <si>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</si>
  <si>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</si>
  <si>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</si>
  <si>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</si>
  <si>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</si>
  <si>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</si>
  <si>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</si>
  <si>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</si>
  <si>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</si>
  <si>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</si>
  <si>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</si>
  <si>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</si>
  <si>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</si>
  <si>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</si>
  <si>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</si>
  <si>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</si>
  <si>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</si>
  <si>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</si>
  <si>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</si>
  <si>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</si>
  <si>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</si>
  <si>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</si>
  <si>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</si>
  <si>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</si>
  <si>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</si>
  <si>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</si>
  <si>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</si>
  <si>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</si>
  <si>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</si>
  <si>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</si>
  <si>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</si>
  <si>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</si>
  <si>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</si>
  <si>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</si>
  <si>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</si>
  <si>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</si>
  <si>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</si>
  <si>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</si>
  <si>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</si>
  <si>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</si>
  <si>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</si>
  <si>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</si>
  <si>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</si>
  <si>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</si>
  <si>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</si>
  <si>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</si>
  <si>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</si>
  <si>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</si>
  <si>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</si>
  <si>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</si>
  <si>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</si>
  <si>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</si>
  <si>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</si>
  <si>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</si>
  <si>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</si>
  <si>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</si>
  <si>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</si>
  <si>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</si>
  <si>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</si>
  <si>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</si>
  <si>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</si>
  <si>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</si>
  <si>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</si>
  <si>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</si>
  <si>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</si>
  <si>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</si>
  <si>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</si>
  <si>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</si>
  <si>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</si>
  <si>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</si>
  <si>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</si>
  <si>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</si>
  <si>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</si>
  <si>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</si>
  <si>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</si>
  <si>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</si>
  <si>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</si>
  <si>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</si>
  <si>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</si>
  <si>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</si>
  <si>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</si>
  <si>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</si>
  <si>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</si>
  <si>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</si>
  <si>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</si>
  <si>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</si>
  <si>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</si>
  <si>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</si>
  <si>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</si>
  <si>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</si>
  <si>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</si>
  <si>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</si>
  <si>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</si>
  <si>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</si>
  <si>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</si>
  <si>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</si>
  <si>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</si>
  <si>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</si>
  <si>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</si>
  <si>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</si>
  <si>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</si>
  <si>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</si>
  <si>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</si>
  <si>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</si>
  <si>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</si>
  <si>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</si>
  <si>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</si>
  <si>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</si>
  <si>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</si>
  <si>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</si>
  <si>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</si>
  <si>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</si>
  <si>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</si>
  <si>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</si>
  <si>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</si>
  <si>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</si>
  <si>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</si>
  <si>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</si>
  <si>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</si>
  <si>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</si>
  <si>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</si>
  <si>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</si>
  <si>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</si>
  <si>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</si>
  <si>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</si>
  <si>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</si>
  <si>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</si>
  <si>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</si>
  <si>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</si>
  <si>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</si>
  <si>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</si>
  <si>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</si>
  <si>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</si>
  <si>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</si>
  <si>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</si>
  <si>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</si>
  <si>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</si>
  <si>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</si>
  <si>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</si>
  <si>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</si>
  <si>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</si>
  <si>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</si>
  <si>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</si>
  <si>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</si>
  <si>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</si>
  <si>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</si>
  <si>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</si>
  <si>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</si>
  <si>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</si>
  <si>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</si>
  <si>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</si>
  <si>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</si>
  <si>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</si>
  <si>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</si>
  <si>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</si>
  <si>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</si>
  <si>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</si>
  <si>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</si>
  <si>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</si>
  <si>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</si>
  <si>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</si>
  <si>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</si>
  <si>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</si>
  <si>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</si>
  <si>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</si>
  <si>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</si>
  <si>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</si>
  <si>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</si>
  <si>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</si>
  <si>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</si>
  <si>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</si>
  <si>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</si>
  <si>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</si>
  <si>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</si>
  <si>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</si>
  <si>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</si>
  <si>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</si>
  <si>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</si>
  <si>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</si>
  <si>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</si>
  <si>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</si>
  <si>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</si>
  <si>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</si>
  <si>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</si>
  <si>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</si>
  <si>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</si>
  <si>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</si>
  <si>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</si>
  <si>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</si>
  <si>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</si>
  <si>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</si>
  <si>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</si>
  <si>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</si>
  <si>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</si>
  <si>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</si>
  <si>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</si>
  <si>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</si>
  <si>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</si>
  <si>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</si>
  <si>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</si>
  <si>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</si>
  <si>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</si>
  <si>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</si>
  <si>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</si>
  <si>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</si>
  <si>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</si>
  <si>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</si>
  <si>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</si>
  <si>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</si>
  <si>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</si>
  <si>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</si>
  <si>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</si>
  <si>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</si>
  <si>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</si>
  <si>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</si>
  <si>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</si>
  <si>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</si>
  <si>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</si>
  <si>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</si>
  <si>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</si>
  <si>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</si>
  <si>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</si>
  <si>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</si>
  <si>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</si>
  <si>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</si>
  <si>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</si>
  <si>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</si>
  <si>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</si>
  <si>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</si>
  <si>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</si>
  <si>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</si>
  <si>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</si>
  <si>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</si>
  <si>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</si>
  <si>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</si>
  <si>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</si>
  <si>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</si>
  <si>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</si>
  <si>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</si>
  <si>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</si>
  <si>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</si>
  <si>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</si>
  <si>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</si>
  <si>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</si>
  <si>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</si>
  <si>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</si>
  <si>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</si>
  <si>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</si>
  <si>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</si>
  <si>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</si>
  <si>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</si>
  <si>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</si>
  <si>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</si>
  <si>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</si>
  <si>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</si>
  <si>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</si>
  <si>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</si>
  <si>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</si>
  <si>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</si>
  <si>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</si>
  <si>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</si>
  <si>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</si>
  <si>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</si>
  <si>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</si>
  <si>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</si>
  <si>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</si>
  <si>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</si>
  <si>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</si>
  <si>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</si>
  <si>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</si>
  <si>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</si>
  <si>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</si>
  <si>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</si>
  <si>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</si>
  <si>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</si>
  <si>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</si>
  <si>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</si>
  <si>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</si>
  <si>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</si>
  <si>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</si>
  <si>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</si>
  <si>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</si>
  <si>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</si>
  <si>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</si>
  <si>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</si>
  <si>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</si>
  <si>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</si>
  <si>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</si>
  <si>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</si>
  <si>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</si>
  <si>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</si>
  <si>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</si>
  <si>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</si>
  <si>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</si>
  <si>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</si>
  <si>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</si>
  <si>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</si>
  <si>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</si>
  <si>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</si>
  <si>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</si>
  <si>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</si>
  <si>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</si>
  <si>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</si>
  <si>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</si>
  <si>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</si>
  <si>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</si>
  <si>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</si>
  <si>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</si>
  <si>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</si>
  <si>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</si>
  <si>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</si>
  <si>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</si>
  <si>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</si>
  <si>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</si>
  <si>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</si>
  <si>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</si>
  <si>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</si>
  <si>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</si>
  <si>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</si>
  <si>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</si>
  <si>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</si>
  <si>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</si>
  <si>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</si>
  <si>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</si>
  <si>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</si>
  <si>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</si>
  <si>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</si>
  <si>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</si>
  <si>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</si>
  <si>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</si>
  <si>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</si>
  <si>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</si>
  <si>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</si>
  <si>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</si>
  <si>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</si>
  <si>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</si>
  <si>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</si>
  <si>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</si>
  <si>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</si>
  <si>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</si>
  <si>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</si>
  <si>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</si>
  <si>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</si>
  <si>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</si>
  <si>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</si>
  <si>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</si>
  <si>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</si>
  <si>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</si>
  <si>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</si>
  <si>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</si>
  <si>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</si>
  <si>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</si>
  <si>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</si>
  <si>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</si>
  <si>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</si>
  <si>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</si>
  <si>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</si>
  <si>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</si>
  <si>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</si>
  <si>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</si>
  <si>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</si>
  <si>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</si>
  <si>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</si>
  <si>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</si>
  <si>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</si>
  <si>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</si>
  <si>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</si>
  <si>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</si>
  <si>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</si>
  <si>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</si>
  <si>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</si>
  <si>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</si>
  <si>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</si>
  <si>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</si>
  <si>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</si>
  <si>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</si>
  <si>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</si>
  <si>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</si>
  <si>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</si>
  <si>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</si>
  <si>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</si>
  <si>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</si>
  <si>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</si>
  <si>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</si>
  <si>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</si>
  <si>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</si>
  <si>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</si>
  <si>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</si>
  <si>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</si>
  <si>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</si>
  <si>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</si>
  <si>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</si>
  <si>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</si>
  <si>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</si>
  <si>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</si>
  <si>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</si>
  <si>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</si>
  <si>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</si>
  <si>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</si>
  <si>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</si>
  <si>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</si>
  <si>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</si>
  <si>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</si>
  <si>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</si>
  <si>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</si>
  <si>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</si>
  <si>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</si>
  <si>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</si>
  <si>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</si>
  <si>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</si>
  <si>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</si>
  <si>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</si>
  <si>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</si>
  <si>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</si>
  <si>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</si>
  <si>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</si>
  <si>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</si>
  <si>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</si>
  <si>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</si>
  <si>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</si>
  <si>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</si>
  <si>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</si>
  <si>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</si>
  <si>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</si>
  <si>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</si>
  <si>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</si>
  <si>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</si>
  <si>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</si>
  <si>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</si>
  <si>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</si>
  <si>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</si>
  <si>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</si>
  <si>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</si>
  <si>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</si>
  <si>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</si>
  <si>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</si>
  <si>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</si>
  <si>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</si>
  <si>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</si>
  <si>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</si>
  <si>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</si>
  <si>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</si>
  <si>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</si>
  <si>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</si>
  <si>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</si>
  <si>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</si>
  <si>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</si>
  <si>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</si>
  <si>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</si>
  <si>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</si>
  <si>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</si>
  <si>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</si>
  <si>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</si>
  <si>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</si>
  <si>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</si>
  <si>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</si>
  <si>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</si>
  <si>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</si>
  <si>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</si>
  <si>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</si>
  <si>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</si>
  <si>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</si>
  <si>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</si>
  <si>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</si>
  <si>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</si>
  <si>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</si>
  <si>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</si>
  <si>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</si>
  <si>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</si>
  <si>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</si>
  <si>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</si>
  <si>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</si>
  <si>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</si>
  <si>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</si>
  <si>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</si>
  <si>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</si>
  <si>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</si>
  <si>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</si>
  <si>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</si>
  <si>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</si>
  <si>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</si>
  <si>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</si>
  <si>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</si>
  <si>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</si>
  <si>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</si>
  <si>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</si>
  <si>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</si>
  <si>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</si>
  <si>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</si>
  <si>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</si>
  <si>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</si>
  <si>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</si>
  <si>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</si>
  <si>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</si>
  <si>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</si>
  <si>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</si>
  <si>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</si>
  <si>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</si>
  <si>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</si>
  <si>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</si>
  <si>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</si>
  <si>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</si>
  <si>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</si>
  <si>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</si>
  <si>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</si>
  <si>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</si>
  <si>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</si>
  <si>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</si>
  <si>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</si>
  <si>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</si>
  <si>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</si>
  <si>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</si>
  <si>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</si>
  <si>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</si>
  <si>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</si>
  <si>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</si>
  <si>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</si>
  <si>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</si>
  <si>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</si>
  <si>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</si>
  <si>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</si>
  <si>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</si>
  <si>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</si>
  <si>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</si>
  <si>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</si>
  <si>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</si>
  <si>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</si>
  <si>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</si>
  <si>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</si>
  <si>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</si>
  <si>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</si>
  <si>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</si>
  <si>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</si>
  <si>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</si>
  <si>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</si>
  <si>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</si>
  <si>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</si>
  <si>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</si>
  <si>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</si>
  <si>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</si>
  <si>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</si>
  <si>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</si>
  <si>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</si>
  <si>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</si>
  <si>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</si>
  <si>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</si>
  <si>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</si>
  <si>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</si>
  <si>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</si>
  <si>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</si>
  <si>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</si>
  <si>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</si>
  <si>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</si>
  <si>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</si>
  <si>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</si>
  <si>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</si>
  <si>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</si>
  <si>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</si>
  <si>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</si>
  <si>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</si>
  <si>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</si>
  <si>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</si>
  <si>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</si>
  <si>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</si>
  <si>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</si>
  <si>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</si>
  <si>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</si>
  <si>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</si>
  <si>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</si>
  <si>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</si>
  <si>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</si>
  <si>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</si>
  <si>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</si>
  <si>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</si>
  <si>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</si>
  <si>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</si>
  <si>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</si>
  <si>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</si>
  <si>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</si>
  <si>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</si>
  <si>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</si>
  <si>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</si>
  <si>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</si>
  <si>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</si>
  <si>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</si>
  <si>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</si>
  <si>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</si>
  <si>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</si>
  <si>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</si>
  <si>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</si>
  <si>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</si>
  <si>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</si>
  <si>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</si>
  <si>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</si>
  <si>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</si>
  <si>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</si>
  <si>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</si>
  <si>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</si>
  <si>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</si>
  <si>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</si>
  <si>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</si>
  <si>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</si>
  <si>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</si>
  <si>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</si>
  <si>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</si>
  <si>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</si>
  <si>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</si>
  <si>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</si>
  <si>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</si>
  <si>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</si>
  <si>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</si>
  <si>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</si>
  <si>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</si>
  <si>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</si>
  <si>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</si>
  <si>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</si>
  <si>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</si>
  <si>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</si>
  <si>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</si>
  <si>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</si>
  <si>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</si>
  <si>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</si>
  <si>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</si>
  <si>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</si>
  <si>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</si>
  <si>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</si>
  <si>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</si>
  <si>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</si>
  <si>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</si>
  <si>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</si>
  <si>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</si>
  <si>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</si>
  <si>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</si>
  <si>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</si>
  <si>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</si>
  <si>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</si>
  <si>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</si>
  <si>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</si>
  <si>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</si>
  <si>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</si>
  <si>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</si>
  <si>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</si>
  <si>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</si>
  <si>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</si>
  <si>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</si>
  <si>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</si>
  <si>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</si>
  <si>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</si>
  <si>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</si>
  <si>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</si>
  <si>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</si>
  <si>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</si>
  <si>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</si>
  <si>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</si>
  <si>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</si>
  <si>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</si>
  <si>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</si>
  <si>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</si>
  <si>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</si>
  <si>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</si>
  <si>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</si>
  <si>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</si>
  <si>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</si>
  <si>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</si>
  <si>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</si>
  <si>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</si>
  <si>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</si>
  <si>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</si>
  <si>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</si>
  <si>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</si>
  <si>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</si>
  <si>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</si>
  <si>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</si>
  <si>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</si>
  <si>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</si>
  <si>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</si>
  <si>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</si>
  <si>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</si>
  <si>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</si>
  <si>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</si>
  <si>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</si>
  <si>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</si>
  <si>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</si>
  <si>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</si>
  <si>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</si>
  <si>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</si>
  <si>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</si>
  <si>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</si>
  <si>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</si>
  <si>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</si>
  <si>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</si>
  <si>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</si>
  <si>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</si>
  <si>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</si>
  <si>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</si>
  <si>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</si>
  <si>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</si>
  <si>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</si>
  <si>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</si>
  <si>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</si>
  <si>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</si>
  <si>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</si>
  <si>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</si>
  <si>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</si>
  <si>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</si>
  <si>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</si>
  <si>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</si>
  <si>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</si>
  <si>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</si>
  <si>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</si>
  <si>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</si>
  <si>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</si>
  <si>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</si>
  <si>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</si>
  <si>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</si>
  <si>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</si>
  <si>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</si>
  <si>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</si>
  <si>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</si>
  <si>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</si>
  <si>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</si>
  <si>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</si>
  <si>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</si>
  <si>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</si>
  <si>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</si>
  <si>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</si>
  <si>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</si>
  <si>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</si>
  <si>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</si>
  <si>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</si>
  <si>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</si>
  <si>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</si>
  <si>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</si>
  <si>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</si>
  <si>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</si>
  <si>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</si>
  <si>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</si>
  <si>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</si>
  <si>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</si>
  <si>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</si>
  <si>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</si>
  <si>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</si>
  <si>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</si>
  <si>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</si>
  <si>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</si>
  <si>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</si>
  <si>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</si>
  <si>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</si>
  <si>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</si>
  <si>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</si>
  <si>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</si>
  <si>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</si>
  <si>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</si>
  <si>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</si>
  <si>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</si>
  <si>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</si>
  <si>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</si>
  <si>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</si>
  <si>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</si>
  <si>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</si>
  <si>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</si>
  <si>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</si>
  <si>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</si>
  <si>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</si>
  <si>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</si>
  <si>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</si>
  <si>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</si>
  <si>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</si>
  <si>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</si>
  <si>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</si>
  <si>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</si>
  <si>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</si>
  <si>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</si>
  <si>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</si>
  <si>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</si>
  <si>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</si>
  <si>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</si>
  <si>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</si>
  <si>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</si>
  <si>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</si>
  <si>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</si>
  <si>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</si>
  <si>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</si>
  <si>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</si>
  <si>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</si>
  <si>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</si>
  <si>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</si>
  <si>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</si>
  <si>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</si>
  <si>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</si>
  <si>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</si>
  <si>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</si>
  <si>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</si>
  <si>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</si>
  <si>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</si>
  <si>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</si>
  <si>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</si>
  <si>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</si>
  <si>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</si>
  <si>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</si>
  <si>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</si>
  <si>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</si>
  <si>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</si>
  <si>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</si>
  <si>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</si>
  <si>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</si>
  <si>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</si>
  <si>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</si>
  <si>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</si>
  <si>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</si>
  <si>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</si>
  <si>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</si>
  <si>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</si>
  <si>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</si>
  <si>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</si>
  <si>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</si>
  <si>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</si>
  <si>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</si>
  <si>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</si>
  <si>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</si>
  <si>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</si>
  <si>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</si>
  <si>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</si>
  <si>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</si>
  <si>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</si>
  <si>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</si>
  <si>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</si>
  <si>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</si>
  <si>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</si>
  <si>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</si>
  <si>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</si>
  <si>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</si>
  <si>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</si>
  <si>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</si>
  <si>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</si>
  <si>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</si>
  <si>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</si>
  <si>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</si>
  <si>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</si>
  <si>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</si>
  <si>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</si>
  <si>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</si>
  <si>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</si>
  <si>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</si>
  <si>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</si>
  <si>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</si>
  <si>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</si>
  <si>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</si>
  <si>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</si>
  <si>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</si>
  <si>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</si>
  <si>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</si>
  <si>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</si>
  <si>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</si>
  <si>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</si>
  <si>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</si>
  <si>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</si>
  <si>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</si>
  <si>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</si>
  <si>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</si>
  <si>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</si>
  <si>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</si>
  <si>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</si>
  <si>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</si>
  <si>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</si>
  <si>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</si>
  <si>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</si>
  <si>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</si>
  <si>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</si>
  <si>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</si>
  <si>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</si>
  <si>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</si>
  <si>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</si>
  <si>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</si>
  <si>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</si>
  <si>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</si>
  <si>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</si>
  <si>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</si>
  <si>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</si>
  <si>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</si>
  <si>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</si>
  <si>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</si>
  <si>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</si>
  <si>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</si>
  <si>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</si>
  <si>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</si>
  <si>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</si>
  <si>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</si>
  <si>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</si>
  <si>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</si>
  <si>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</si>
  <si>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</si>
  <si>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</si>
  <si>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</si>
  <si>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</si>
  <si>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</si>
  <si>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</si>
  <si>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</si>
  <si>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</si>
  <si>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</si>
  <si>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</si>
  <si>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</si>
  <si>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</si>
  <si>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</si>
  <si>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</si>
  <si>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</si>
  <si>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</si>
  <si>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</si>
  <si>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</si>
  <si>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</si>
  <si>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</si>
  <si>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</si>
  <si>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</si>
  <si>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</si>
  <si>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</si>
  <si>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</si>
  <si>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</si>
  <si>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</si>
  <si>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</si>
  <si>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</si>
  <si>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</si>
  <si>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</si>
  <si>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</si>
  <si>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</si>
  <si>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</si>
  <si>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</si>
  <si>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</si>
  <si>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</si>
  <si>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</si>
  <si>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</si>
  <si>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</si>
  <si>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</si>
  <si>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</si>
  <si>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</si>
  <si>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</si>
  <si>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</si>
  <si>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</si>
  <si>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</si>
  <si>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</si>
  <si>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</si>
  <si>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</si>
  <si>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</si>
  <si>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</si>
  <si>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</si>
  <si>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</si>
  <si>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</si>
  <si>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</si>
  <si>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</si>
  <si>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</si>
  <si>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</si>
  <si>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</si>
  <si>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</si>
  <si>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</si>
  <si>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</si>
  <si>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</si>
  <si>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</si>
  <si>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</si>
  <si>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</si>
  <si>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</si>
  <si>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</si>
  <si>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</si>
  <si>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</si>
  <si>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</si>
  <si>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</si>
  <si>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</si>
  <si>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</si>
  <si>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</si>
  <si>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</si>
  <si>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</si>
  <si>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</si>
  <si>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</si>
  <si>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</si>
  <si>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</si>
  <si>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</si>
  <si>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</si>
  <si>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</si>
  <si>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</si>
  <si>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</si>
  <si>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</si>
  <si>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</si>
  <si>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</si>
  <si>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</si>
  <si>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</si>
  <si>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</si>
  <si>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</si>
  <si>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</si>
  <si>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</si>
  <si>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</si>
  <si>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</si>
  <si>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</si>
  <si>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</si>
  <si>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</si>
  <si>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</si>
  <si>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</si>
  <si>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</si>
  <si>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</si>
  <si>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</si>
  <si>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</si>
  <si>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</si>
  <si>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</si>
  <si>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</si>
  <si>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</si>
  <si>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</si>
  <si>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</si>
  <si>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</si>
  <si>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</si>
  <si>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</si>
  <si>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</si>
  <si>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</si>
  <si>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</si>
  <si>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</si>
  <si>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</si>
  <si>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</si>
  <si>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</si>
  <si>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</si>
  <si>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</si>
  <si>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</si>
  <si>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</si>
  <si>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</si>
  <si>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</si>
  <si>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</si>
  <si>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</si>
  <si>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</si>
  <si>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</si>
  <si>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</si>
  <si>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</si>
  <si>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</si>
  <si>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</si>
  <si>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</si>
  <si>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</si>
  <si>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</si>
  <si>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</si>
  <si>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</si>
  <si>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</si>
  <si>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</si>
  <si>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</si>
  <si>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</si>
  <si>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</si>
  <si>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</si>
  <si>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</si>
  <si>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</si>
  <si>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</si>
  <si>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</si>
  <si>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</si>
  <si>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</si>
  <si>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</si>
  <si>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</si>
  <si>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</si>
  <si>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</si>
  <si>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</si>
  <si>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</si>
  <si>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</si>
  <si>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</si>
  <si>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</si>
  <si>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</si>
  <si>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</si>
  <si>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</si>
  <si>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</si>
  <si>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</si>
  <si>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</si>
  <si>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</si>
  <si>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</si>
  <si>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</si>
  <si>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</si>
  <si>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</si>
  <si>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</si>
  <si>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</si>
  <si>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</si>
  <si>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</si>
  <si>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</si>
  <si>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</si>
  <si>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</si>
  <si>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</si>
  <si>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</si>
  <si>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</si>
  <si>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</si>
  <si>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</si>
  <si>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</si>
  <si>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</si>
  <si>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</si>
  <si>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</si>
  <si>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</si>
  <si>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</si>
  <si>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</si>
  <si>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</si>
  <si>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</si>
  <si>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</si>
  <si>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</si>
  <si>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</si>
  <si>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</si>
  <si>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</si>
  <si>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</si>
  <si>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</si>
  <si>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</si>
  <si>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</si>
  <si>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</si>
  <si>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</si>
  <si>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</si>
  <si>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</si>
  <si>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</si>
  <si>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</si>
  <si>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</si>
  <si>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</si>
  <si>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</si>
  <si>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</si>
  <si>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</si>
  <si>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</si>
  <si>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</si>
  <si>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</si>
  <si>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</si>
  <si>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</si>
  <si>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</si>
  <si>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</si>
  <si>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</si>
  <si>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</si>
  <si>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</si>
  <si>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</si>
  <si>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</si>
  <si>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</si>
  <si>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</si>
  <si>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</si>
  <si>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</si>
  <si>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</si>
  <si>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</si>
  <si>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</si>
  <si>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</si>
  <si>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</si>
  <si>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</si>
  <si>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</si>
  <si>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</si>
  <si>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</si>
  <si>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</si>
  <si>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</si>
  <si>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</si>
  <si>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</si>
  <si>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</si>
  <si>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</si>
  <si>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</si>
  <si>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</si>
  <si>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</si>
  <si>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</si>
  <si>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</si>
  <si>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</si>
  <si>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</si>
  <si>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</si>
  <si>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</si>
  <si>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</si>
  <si>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</si>
  <si>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</si>
  <si>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</si>
  <si>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</si>
  <si>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</si>
  <si>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</si>
  <si>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</si>
  <si>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</si>
  <si>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</si>
  <si>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</si>
  <si>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</si>
  <si>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</si>
  <si>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</si>
  <si>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</si>
  <si>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</si>
  <si>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</si>
  <si>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</si>
  <si>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</si>
  <si>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</si>
  <si>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</si>
  <si>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</si>
  <si>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</si>
  <si>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</si>
  <si>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</si>
  <si>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</si>
  <si>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</si>
  <si>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</si>
  <si>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</si>
  <si>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</si>
  <si>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</si>
  <si>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</si>
  <si>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</si>
  <si>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</si>
  <si>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</si>
  <si>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</si>
  <si>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</si>
  <si>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</si>
  <si>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</si>
  <si>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</si>
  <si>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</si>
  <si>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</si>
  <si>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</si>
  <si>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</si>
  <si>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</si>
  <si>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</si>
  <si>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</si>
  <si>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</si>
  <si>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</si>
  <si>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</si>
  <si>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</si>
  <si>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</si>
  <si>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</si>
  <si>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</si>
  <si>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</si>
  <si>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</si>
  <si>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</si>
  <si>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</si>
  <si>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</si>
  <si>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</si>
  <si>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</si>
  <si>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</si>
  <si>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</si>
  <si>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</si>
  <si>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</si>
  <si>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</si>
  <si>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</si>
  <si>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</si>
  <si>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</si>
  <si>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</si>
  <si>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</si>
  <si>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</si>
  <si>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</si>
  <si>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</si>
  <si>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</si>
  <si>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</si>
  <si>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</si>
  <si>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</si>
  <si>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</si>
  <si>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</si>
  <si>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</si>
  <si>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</si>
  <si>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</si>
  <si>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</si>
  <si>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</si>
  <si>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</si>
  <si>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</si>
  <si>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</si>
  <si>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</si>
  <si>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</si>
  <si>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</si>
  <si>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</si>
  <si>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</si>
  <si>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</si>
  <si>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</si>
  <si>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</si>
  <si>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</si>
  <si>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</si>
  <si>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</si>
  <si>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</si>
  <si>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</si>
  <si>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</si>
  <si>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</si>
  <si>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</si>
  <si>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</si>
  <si>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</si>
  <si>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</si>
  <si>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</si>
  <si>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</si>
  <si>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</si>
  <si>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</si>
  <si>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</si>
  <si>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</si>
  <si>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</si>
  <si>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</si>
  <si>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</si>
  <si>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</si>
  <si>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</si>
  <si>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</si>
  <si>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</si>
  <si>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</si>
  <si>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</si>
  <si>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</si>
  <si>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</si>
  <si>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</si>
  <si>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</si>
  <si>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</si>
  <si>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</si>
  <si>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</si>
  <si>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</si>
  <si>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</si>
  <si>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</si>
  <si>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</si>
  <si>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</si>
  <si>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</si>
  <si>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</si>
  <si>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</si>
  <si>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</si>
  <si>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</si>
  <si>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</si>
  <si>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</si>
  <si>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</si>
  <si>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</si>
  <si>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</si>
  <si>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</si>
  <si>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</si>
  <si>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</si>
  <si>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</si>
  <si>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</si>
  <si>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</si>
  <si>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</si>
  <si>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</si>
  <si>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</si>
  <si>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</si>
  <si>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</si>
  <si>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</si>
  <si>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</si>
  <si>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</si>
  <si>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</si>
  <si>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</si>
  <si>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</si>
  <si>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</si>
  <si>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</si>
  <si>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</si>
  <si>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</si>
  <si>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</si>
  <si>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</si>
  <si>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</si>
  <si>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</si>
  <si>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</si>
  <si>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</si>
  <si>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</si>
  <si>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</si>
  <si>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</si>
  <si>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</si>
  <si>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</si>
  <si>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</si>
  <si>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</si>
  <si>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</si>
  <si>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</si>
  <si>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</si>
  <si>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</si>
  <si>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</si>
  <si>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</si>
  <si>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</si>
  <si>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</si>
  <si>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</si>
  <si>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</si>
  <si>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</si>
  <si>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</si>
  <si>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</si>
  <si>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</si>
  <si>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</si>
  <si>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</si>
  <si>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</si>
  <si>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</si>
  <si>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</si>
  <si>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</si>
  <si>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</si>
  <si>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</si>
  <si>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</si>
  <si>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</si>
  <si>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</si>
  <si>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</si>
  <si>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</si>
  <si>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</si>
  <si>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</si>
  <si>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</si>
  <si>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</si>
  <si>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</si>
  <si>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</si>
  <si>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</si>
  <si>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</si>
  <si>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</si>
  <si>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</si>
  <si>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</si>
  <si>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</si>
  <si>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</si>
  <si>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</si>
  <si>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</si>
  <si>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</si>
  <si>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</si>
  <si>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</si>
  <si>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</si>
  <si>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</si>
  <si>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</si>
  <si>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</si>
  <si>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</si>
  <si>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</si>
  <si>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</si>
  <si>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</si>
  <si>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</si>
  <si>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</si>
  <si>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</si>
  <si>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</si>
  <si>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</si>
  <si>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</si>
  <si>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</si>
  <si>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</si>
  <si>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</si>
  <si>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</si>
  <si>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</si>
  <si>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</si>
  <si>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</si>
  <si>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</si>
  <si>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</si>
  <si>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</si>
  <si>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</si>
  <si>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</si>
  <si>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</si>
  <si>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</si>
  <si>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</si>
  <si>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</si>
  <si>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</si>
  <si>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</si>
  <si>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</si>
  <si>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</si>
  <si>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</si>
  <si>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</si>
  <si>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</si>
  <si>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</si>
  <si>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</si>
  <si>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</si>
  <si>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</si>
  <si>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</si>
  <si>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</si>
  <si>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</si>
  <si>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</si>
  <si>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</si>
  <si>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</si>
  <si>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</si>
  <si>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</si>
  <si>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</si>
  <si>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</si>
  <si>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</si>
  <si>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</si>
  <si>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</si>
  <si>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</si>
  <si>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</si>
  <si>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</si>
  <si>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</si>
  <si>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</si>
  <si>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</si>
  <si>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</si>
  <si>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</si>
  <si>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</si>
  <si>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</si>
  <si>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</si>
  <si>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</si>
  <si>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</si>
  <si>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</si>
  <si>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</si>
  <si>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</si>
  <si>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</si>
  <si>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</si>
  <si>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</si>
  <si>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</si>
  <si>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</si>
  <si>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</si>
  <si>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</si>
  <si>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</si>
  <si>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</si>
  <si>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</si>
  <si>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</si>
  <si>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</si>
  <si>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</si>
  <si>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</si>
  <si>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</si>
  <si>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</si>
  <si>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</si>
  <si>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</si>
  <si>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</si>
  <si>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</si>
  <si>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</si>
  <si>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</si>
  <si>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</si>
  <si>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</si>
  <si>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</si>
  <si>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</si>
  <si>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</si>
  <si>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</si>
  <si>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</si>
  <si>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</si>
  <si>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</si>
  <si>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</si>
  <si>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</si>
  <si>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</si>
  <si>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</si>
  <si>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</si>
  <si>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</si>
  <si>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</si>
  <si>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</si>
  <si>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</si>
  <si>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</si>
  <si>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</si>
  <si>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</si>
  <si>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</si>
  <si>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</si>
  <si>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</si>
  <si>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</si>
  <si>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</si>
  <si>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</si>
  <si>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</si>
  <si>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</si>
  <si>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</si>
  <si>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</si>
  <si>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</si>
  <si>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</si>
  <si>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</si>
  <si>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</si>
  <si>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</si>
  <si>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</si>
  <si>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</si>
  <si>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</si>
  <si>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</si>
  <si>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</si>
  <si>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</si>
  <si>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</si>
  <si>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</si>
  <si>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</si>
  <si>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</si>
  <si>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</si>
  <si>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</si>
  <si>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</si>
  <si>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</si>
  <si>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</si>
  <si>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</si>
  <si>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</si>
  <si>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</si>
  <si>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</si>
  <si>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</si>
  <si>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</si>
  <si>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</si>
  <si>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</si>
  <si>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</si>
  <si>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</si>
  <si>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</si>
  <si>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</si>
  <si>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</si>
  <si>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</si>
  <si>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</si>
  <si>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</si>
  <si>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</si>
  <si>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</si>
  <si>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</si>
  <si>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</si>
  <si>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</si>
  <si>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</si>
  <si>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</si>
  <si>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</si>
  <si>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</si>
  <si>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</si>
  <si>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</si>
  <si>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</si>
  <si>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</si>
  <si>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</si>
  <si>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</si>
  <si>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</si>
  <si>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</si>
  <si>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</si>
  <si>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</si>
  <si>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</si>
  <si>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</si>
  <si>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</si>
  <si>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</si>
  <si>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</si>
  <si>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</si>
  <si>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</si>
  <si>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</si>
  <si>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</si>
  <si>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</si>
  <si>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</si>
  <si>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</si>
  <si>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</si>
  <si>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</si>
  <si>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</si>
  <si>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</si>
  <si>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</si>
  <si>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</si>
  <si>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</si>
  <si>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</si>
  <si>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</si>
  <si>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</si>
  <si>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</si>
  <si>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</si>
  <si>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</si>
  <si>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</si>
  <si>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</si>
  <si>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</si>
  <si>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</si>
  <si>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</si>
  <si>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</si>
  <si>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</si>
  <si>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</si>
  <si>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</si>
  <si>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</si>
  <si>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</si>
  <si>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</si>
  <si>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</si>
  <si>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</si>
  <si>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</si>
  <si>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</si>
  <si>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</si>
  <si>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</si>
  <si>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</si>
  <si>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</si>
  <si>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</si>
  <si>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</si>
  <si>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</si>
  <si>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</si>
  <si>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</si>
  <si>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</si>
  <si>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</si>
  <si>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</si>
  <si>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</si>
  <si>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</si>
  <si>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</si>
  <si>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</si>
  <si>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</si>
  <si>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</si>
  <si>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</si>
  <si>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</si>
  <si>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</si>
  <si>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</si>
  <si>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</si>
  <si>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</si>
  <si>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</si>
  <si>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</si>
  <si>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</si>
  <si>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</si>
  <si>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</si>
  <si>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</si>
  <si>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</si>
  <si>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</si>
  <si>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</si>
  <si>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</si>
  <si>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</si>
  <si>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</si>
  <si>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</si>
  <si>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</si>
  <si>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</si>
  <si>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</si>
  <si>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</si>
  <si>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</si>
  <si>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</si>
  <si>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</si>
  <si>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</si>
  <si>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</si>
  <si>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</si>
  <si>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</si>
  <si>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</si>
  <si>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</si>
  <si>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</si>
  <si>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</si>
  <si>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</si>
  <si>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</si>
  <si>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</si>
  <si>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</si>
  <si>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</si>
  <si>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</si>
  <si>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</si>
  <si>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</si>
  <si>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</si>
  <si>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</si>
  <si>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</si>
  <si>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</si>
  <si>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</si>
  <si>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</si>
  <si>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</si>
  <si>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</si>
  <si>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</si>
  <si>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</si>
  <si>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</si>
  <si>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</si>
  <si>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</si>
  <si>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</si>
  <si>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</si>
  <si>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</si>
  <si>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</si>
  <si>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</si>
  <si>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</si>
  <si>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</si>
  <si>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</si>
  <si>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</si>
  <si>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</si>
  <si>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</si>
  <si>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</si>
  <si>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</si>
  <si>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</si>
  <si>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</si>
  <si>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</si>
  <si>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</si>
  <si>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</si>
  <si>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</si>
  <si>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</si>
  <si>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</si>
  <si>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</si>
  <si>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</si>
  <si>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</si>
  <si>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</si>
  <si>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</si>
  <si>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</si>
  <si>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</si>
  <si>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</si>
  <si>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</si>
  <si>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</si>
  <si>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</si>
  <si>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BNY Mellon/Credit Agricole</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</si>
  <si>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</si>
  <si>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</si>
  <si>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</si>
  <si>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</si>
  <si>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</si>
  <si>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</si>
  <si>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</si>
  <si>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</si>
  <si>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</si>
  <si>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</si>
  <si>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</si>
  <si>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</si>
  <si>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</si>
  <si>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</si>
  <si>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</si>
  <si>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</si>
  <si>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</si>
  <si>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</si>
  <si>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</si>
  <si>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</si>
  <si>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</si>
  <si>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</si>
  <si>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</si>
  <si>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</si>
  <si>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</si>
  <si>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</si>
  <si>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</si>
  <si>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</si>
  <si>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</si>
  <si>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</si>
  <si>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</si>
  <si>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</si>
  <si>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</si>
  <si>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</si>
  <si>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</si>
  <si>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</si>
  <si>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</si>
  <si>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</si>
  <si>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</si>
  <si>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</si>
  <si>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</si>
  <si>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</si>
  <si>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</si>
  <si>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</si>
  <si>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</si>
  <si>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</si>
  <si>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</si>
  <si>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</si>
  <si>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</si>
  <si>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</si>
  <si>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</si>
  <si>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</si>
  <si>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</si>
  <si>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</si>
  <si>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</si>
  <si>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</si>
  <si>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</si>
  <si>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</si>
  <si>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</si>
  <si>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</si>
  <si>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</si>
  <si>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</si>
  <si>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€45.4bn</t>
  </si>
  <si>
    <t>€44.9bn</t>
  </si>
  <si>
    <t>€44.2bn</t>
  </si>
  <si>
    <t>Total Number of Accounts</t>
  </si>
  <si>
    <t>Total Number of Properties</t>
  </si>
  <si>
    <t>Aggregate Balance of the Mortgages</t>
  </si>
  <si>
    <t>€15.2bn</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</si>
  <si>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</si>
  <si>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</si>
  <si>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</si>
  <si>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</si>
  <si>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</si>
  <si>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</si>
  <si>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91 Months</t>
  </si>
  <si>
    <t>90 Months</t>
  </si>
  <si>
    <t>Weighted Average Remaining Term</t>
  </si>
  <si>
    <t>19.5 Years</t>
  </si>
  <si>
    <t>19.6 Years</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</si>
  <si>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</si>
  <si>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</si>
  <si>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</si>
  <si>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</si>
  <si>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</si>
  <si>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</si>
  <si>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</si>
  <si>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</si>
  <si>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</si>
  <si>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</si>
  <si>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</si>
  <si>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</si>
  <si>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</si>
  <si>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</si>
  <si>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</si>
  <si>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</si>
  <si>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</si>
  <si>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</si>
  <si>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</si>
  <si>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</si>
  <si>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</si>
  <si>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</si>
  <si>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</si>
  <si>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</si>
  <si>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</si>
  <si>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</si>
  <si>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</si>
  <si>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</si>
  <si>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</si>
  <si>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</si>
  <si>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2.9 Years</t>
  </si>
  <si>
    <t>3.01 Years</t>
  </si>
  <si>
    <t>3.67 Years</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</si>
  <si>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</si>
  <si>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</si>
  <si>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</si>
  <si>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</si>
  <si>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</si>
  <si>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</si>
  <si>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</si>
  <si>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</si>
  <si>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</si>
  <si>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</si>
  <si>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</si>
  <si>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</si>
  <si>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</si>
  <si>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</si>
  <si>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</si>
  <si>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</si>
  <si>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</si>
  <si>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</si>
  <si>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</si>
  <si>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</si>
  <si>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</si>
  <si>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</si>
  <si>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</si>
  <si>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</si>
  <si>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</si>
  <si>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</si>
  <si>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</si>
  <si>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</si>
  <si>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</si>
  <si>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</si>
  <si>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</si>
  <si>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</si>
  <si>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</si>
  <si>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</si>
  <si>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€44.3bn</t>
  </si>
  <si>
    <t>€15.3bn</t>
  </si>
  <si>
    <t>89 Months</t>
  </si>
  <si>
    <t>19.7 Years</t>
  </si>
  <si>
    <t>Euro</t>
  </si>
  <si>
    <t>Allied Irish Banks plc</t>
  </si>
  <si>
    <t>Mazars</t>
  </si>
  <si>
    <t>3U8WV1YX2VMUHH7Z1Q21</t>
  </si>
  <si>
    <t>2G5BKIC2CB69PRJH1W31</t>
  </si>
  <si>
    <t>IRS</t>
  </si>
  <si>
    <t xml:space="preserve"> </t>
  </si>
  <si>
    <t>3.60 Years</t>
  </si>
  <si>
    <t>Cut-off Date: [29/09/23]</t>
  </si>
  <si>
    <t>https://coveredbondlabel.com/issuer/16-aib-mortgage-bank-u-c</t>
  </si>
  <si>
    <t>Reporting Date: [30/09/23]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</si>
</sst>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1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41" xfId="9" applyFont="1" applyFill="1" applyBorder="1" applyAlignment="1">
      <alignment horizontal="center" vertical="center"/>
    </xf>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4" fontId="53" fillId="0" borderId="38" xfId="4"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26"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34.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17.2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75" sqref="C75"/>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294" t="s">
        <v>2144</v>
      </c>
      <c r="C5" s="295"/>
      <c r="D5" s="22"/>
      <c r="E5" s="28"/>
      <c r="F5" s="28"/>
      <c r="G5" s="28"/>
    </row>
    <row r="6" spans="1:7" x14ac:dyDescent="0.25">
      <c r="A6" s="132"/>
      <c r="B6" s="296" t="s">
        <v>1575</v>
      </c>
      <c r="C6" s="296"/>
      <c r="D6" s="130"/>
      <c r="E6" s="22"/>
      <c r="F6" s="22"/>
      <c r="G6" s="22"/>
    </row>
    <row r="7" spans="1:7" x14ac:dyDescent="0.25">
      <c r="A7" s="22"/>
      <c r="B7" s="297" t="s">
        <v>1576</v>
      </c>
      <c r="C7" s="298"/>
      <c r="D7" s="130"/>
      <c r="E7" s="22"/>
      <c r="F7" s="22"/>
      <c r="G7" s="22"/>
    </row>
    <row r="8" spans="1:7" x14ac:dyDescent="0.25">
      <c r="A8" s="22"/>
      <c r="B8" s="299" t="s">
        <v>1577</v>
      </c>
      <c r="C8" s="300"/>
      <c r="D8" s="130"/>
      <c r="E8" s="22"/>
      <c r="F8" s="22"/>
      <c r="G8" s="22"/>
    </row>
    <row r="9" spans="1:7" ht="15.75" thickBot="1" x14ac:dyDescent="0.3">
      <c r="A9" s="22"/>
      <c r="B9" s="301" t="s">
        <v>1578</v>
      </c>
      <c r="C9" s="302"/>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93" t="s">
        <v>1575</v>
      </c>
      <c r="C13" s="293"/>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293" t="s">
        <v>1576</v>
      </c>
      <c r="C24" s="293"/>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2972</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2971</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293" t="s">
        <v>2704</v>
      </c>
      <c r="C9" s="293"/>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292" t="s">
        <v>1475</v>
      </c>
      <c r="B1" s="292"/>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08" t="s">
        <v>2023</v>
      </c>
      <c r="F5" s="309"/>
      <c r="G5" s="128" t="s">
        <v>2022</v>
      </c>
      <c r="H5" s="126"/>
    </row>
    <row r="6" spans="1:9" x14ac:dyDescent="0.25">
      <c r="A6" s="22"/>
      <c r="B6" s="22"/>
      <c r="C6" s="22"/>
      <c r="D6" s="22"/>
      <c r="F6" s="129"/>
      <c r="G6" s="129"/>
    </row>
    <row r="7" spans="1:9" ht="18.75" customHeight="1" x14ac:dyDescent="0.25">
      <c r="A7" s="26"/>
      <c r="B7" s="294" t="s">
        <v>2050</v>
      </c>
      <c r="C7" s="295"/>
      <c r="D7" s="130"/>
      <c r="E7" s="294" t="s">
        <v>2039</v>
      </c>
      <c r="F7" s="293"/>
      <c r="G7" s="293"/>
      <c r="H7" s="295"/>
    </row>
    <row r="8" spans="1:9" ht="18.75" customHeight="1" x14ac:dyDescent="0.25">
      <c r="A8" s="22"/>
      <c r="B8" s="310" t="s">
        <v>2016</v>
      </c>
      <c r="C8" s="311"/>
      <c r="D8" s="130"/>
      <c r="E8" s="312" t="s">
        <v>34</v>
      </c>
      <c r="F8" s="313"/>
      <c r="G8" s="313"/>
      <c r="H8" s="314"/>
    </row>
    <row r="9" spans="1:9" ht="18.75" customHeight="1" x14ac:dyDescent="0.25">
      <c r="A9" s="22"/>
      <c r="B9" s="310" t="s">
        <v>2020</v>
      </c>
      <c r="C9" s="311"/>
      <c r="D9" s="131"/>
      <c r="E9" s="312"/>
      <c r="F9" s="313"/>
      <c r="G9" s="313"/>
      <c r="H9" s="314"/>
      <c r="I9" s="126"/>
    </row>
    <row r="10" spans="1:9" x14ac:dyDescent="0.25">
      <c r="A10" s="132"/>
      <c r="B10" s="315"/>
      <c r="C10" s="315"/>
      <c r="D10" s="130"/>
      <c r="E10" s="312"/>
      <c r="F10" s="313"/>
      <c r="G10" s="313"/>
      <c r="H10" s="314"/>
      <c r="I10" s="126"/>
    </row>
    <row r="11" spans="1:9" ht="15.75" thickBot="1" x14ac:dyDescent="0.3">
      <c r="A11" s="132"/>
      <c r="B11" s="316"/>
      <c r="C11" s="317"/>
      <c r="D11" s="131"/>
      <c r="E11" s="312"/>
      <c r="F11" s="313"/>
      <c r="G11" s="313"/>
      <c r="H11" s="314"/>
      <c r="I11" s="126"/>
    </row>
    <row r="12" spans="1:9" x14ac:dyDescent="0.25">
      <c r="A12" s="22"/>
      <c r="B12" s="133"/>
      <c r="C12" s="22"/>
      <c r="D12" s="22"/>
      <c r="E12" s="312"/>
      <c r="F12" s="313"/>
      <c r="G12" s="313"/>
      <c r="H12" s="314"/>
      <c r="I12" s="126"/>
    </row>
    <row r="13" spans="1:9" ht="15.75" customHeight="1" thickBot="1" x14ac:dyDescent="0.3">
      <c r="A13" s="22"/>
      <c r="B13" s="133"/>
      <c r="C13" s="22"/>
      <c r="D13" s="22"/>
      <c r="E13" s="303" t="s">
        <v>2051</v>
      </c>
      <c r="F13" s="304"/>
      <c r="G13" s="305" t="s">
        <v>2052</v>
      </c>
      <c r="H13" s="306"/>
      <c r="I13" s="126"/>
    </row>
    <row r="14" spans="1:9" x14ac:dyDescent="0.25">
      <c r="A14" s="22"/>
      <c r="B14" s="133"/>
      <c r="C14" s="22"/>
      <c r="D14" s="22"/>
      <c r="E14" s="134"/>
      <c r="F14" s="134"/>
      <c r="G14" s="22"/>
      <c r="H14" s="127"/>
    </row>
    <row r="15" spans="1:9" ht="18.75" customHeight="1" x14ac:dyDescent="0.25">
      <c r="A15" s="33"/>
      <c r="B15" s="307" t="s">
        <v>2053</v>
      </c>
      <c r="C15" s="307"/>
      <c r="D15" s="307"/>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07" t="s">
        <v>2020</v>
      </c>
      <c r="C20" s="307"/>
      <c r="D20" s="307"/>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5" zoomScale="80" zoomScaleNormal="80" workbookViewId="0">
      <selection activeCell="C10" sqref="C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65" t="s">
        <v>2980</v>
      </c>
      <c r="E6" s="265"/>
      <c r="F6" s="265"/>
      <c r="G6" s="265"/>
      <c r="H6" s="265"/>
      <c r="I6" s="6"/>
      <c r="J6" s="7"/>
    </row>
    <row r="7" spans="2:10" ht="26.25" x14ac:dyDescent="0.25">
      <c r="B7" s="5"/>
      <c r="C7" s="6"/>
      <c r="D7" s="6"/>
      <c r="E7" s="6"/>
      <c r="F7" s="10" t="s">
        <v>475</v>
      </c>
      <c r="G7" s="6"/>
      <c r="H7" s="6"/>
      <c r="I7" s="6"/>
      <c r="J7" s="7"/>
    </row>
    <row r="8" spans="2:10" ht="26.25" x14ac:dyDescent="0.25">
      <c r="B8" s="5"/>
      <c r="C8" s="6"/>
      <c r="D8" s="6"/>
      <c r="E8" s="6"/>
      <c r="F8" s="10" t="s">
        <v>2992</v>
      </c>
      <c r="G8" s="6"/>
      <c r="H8" s="6"/>
      <c r="I8" s="6"/>
      <c r="J8" s="7"/>
    </row>
    <row r="9" spans="2:10" ht="21" x14ac:dyDescent="0.25">
      <c r="B9" s="5"/>
      <c r="C9" s="6"/>
      <c r="D9" s="6"/>
      <c r="E9" s="6"/>
      <c r="F9" s="11" t="s">
        <v>3164</v>
      </c>
      <c r="G9" s="6"/>
      <c r="H9" s="6"/>
      <c r="I9" s="6"/>
      <c r="J9" s="7"/>
    </row>
    <row r="10" spans="2:10" ht="21" x14ac:dyDescent="0.25">
      <c r="B10" s="5"/>
      <c r="C10" s="6"/>
      <c r="D10" s="6"/>
      <c r="E10" s="6"/>
      <c r="F10" s="11" t="s">
        <v>3162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68" t="s">
        <v>15</v>
      </c>
      <c r="E24" s="269" t="s">
        <v>16</v>
      </c>
      <c r="F24" s="269"/>
      <c r="G24" s="269"/>
      <c r="H24" s="269"/>
      <c r="I24" s="6"/>
      <c r="J24" s="7"/>
    </row>
    <row r="25" spans="2:10" x14ac:dyDescent="0.25">
      <c r="B25" s="5"/>
      <c r="C25" s="6"/>
      <c r="D25" s="6"/>
      <c r="H25" s="6"/>
      <c r="I25" s="6"/>
      <c r="J25" s="7"/>
    </row>
    <row r="26" spans="2:10" x14ac:dyDescent="0.25">
      <c r="B26" s="5"/>
      <c r="C26" s="6"/>
      <c r="D26" s="268" t="s">
        <v>17</v>
      </c>
      <c r="E26" s="269"/>
      <c r="F26" s="269"/>
      <c r="G26" s="269"/>
      <c r="H26" s="269"/>
      <c r="I26" s="6"/>
      <c r="J26" s="7"/>
    </row>
    <row r="27" spans="2:10" x14ac:dyDescent="0.25">
      <c r="B27" s="5"/>
      <c r="C27" s="6"/>
      <c r="D27" s="14"/>
      <c r="E27" s="14"/>
      <c r="F27" s="14"/>
      <c r="G27" s="14"/>
      <c r="H27" s="14"/>
      <c r="I27" s="6"/>
      <c r="J27" s="7"/>
    </row>
    <row r="28" spans="2:10" x14ac:dyDescent="0.25">
      <c r="B28" s="5"/>
      <c r="C28" s="6"/>
      <c r="D28" s="268" t="s">
        <v>18</v>
      </c>
      <c r="E28" s="269" t="s">
        <v>16</v>
      </c>
      <c r="F28" s="269"/>
      <c r="G28" s="269"/>
      <c r="H28" s="269"/>
      <c r="I28" s="6"/>
      <c r="J28" s="7"/>
    </row>
    <row r="29" spans="2:10" x14ac:dyDescent="0.25">
      <c r="B29" s="5"/>
      <c r="C29" s="6"/>
      <c r="D29" s="14"/>
      <c r="E29" s="14"/>
      <c r="F29" s="14"/>
      <c r="G29" s="14"/>
      <c r="H29" s="14"/>
      <c r="I29" s="6"/>
      <c r="J29" s="7"/>
    </row>
    <row r="30" spans="2:10" x14ac:dyDescent="0.25">
      <c r="B30" s="5"/>
      <c r="C30" s="6"/>
      <c r="D30" s="268" t="s">
        <v>19</v>
      </c>
      <c r="E30" s="269" t="s">
        <v>16</v>
      </c>
      <c r="F30" s="269"/>
      <c r="G30" s="269"/>
      <c r="H30" s="269"/>
      <c r="I30" s="6"/>
      <c r="J30" s="7"/>
    </row>
    <row r="31" spans="2:10" x14ac:dyDescent="0.25">
      <c r="B31" s="5"/>
      <c r="C31" s="6"/>
      <c r="D31" s="14"/>
      <c r="E31" s="14"/>
      <c r="F31" s="14"/>
      <c r="G31" s="14"/>
      <c r="H31" s="14"/>
      <c r="I31" s="6"/>
      <c r="J31" s="7"/>
    </row>
    <row r="32" spans="2:10" x14ac:dyDescent="0.25">
      <c r="B32" s="5"/>
      <c r="C32" s="6"/>
      <c r="D32" s="268" t="s">
        <v>20</v>
      </c>
      <c r="E32" s="269" t="s">
        <v>16</v>
      </c>
      <c r="F32" s="269"/>
      <c r="G32" s="269"/>
      <c r="H32" s="269"/>
      <c r="I32" s="6"/>
      <c r="J32" s="7"/>
    </row>
    <row r="33" spans="2:10" x14ac:dyDescent="0.25">
      <c r="B33" s="5"/>
      <c r="C33" s="6"/>
      <c r="I33" s="6"/>
      <c r="J33" s="7"/>
    </row>
    <row r="34" spans="2:10" x14ac:dyDescent="0.25">
      <c r="B34" s="5"/>
      <c r="C34" s="6"/>
      <c r="D34" s="268" t="s">
        <v>21</v>
      </c>
      <c r="E34" s="269" t="s">
        <v>16</v>
      </c>
      <c r="F34" s="269"/>
      <c r="G34" s="269"/>
      <c r="H34" s="269"/>
      <c r="I34" s="6"/>
      <c r="J34" s="7"/>
    </row>
    <row r="35" spans="2:10" x14ac:dyDescent="0.25">
      <c r="B35" s="5"/>
      <c r="C35" s="6"/>
      <c r="D35" s="6"/>
      <c r="E35" s="6"/>
      <c r="F35" s="6"/>
      <c r="G35" s="6"/>
      <c r="H35" s="6"/>
      <c r="I35" s="6"/>
      <c r="J35" s="7"/>
    </row>
    <row r="36" spans="2:10" x14ac:dyDescent="0.25">
      <c r="B36" s="5"/>
      <c r="C36" s="6"/>
      <c r="D36" s="266" t="s">
        <v>22</v>
      </c>
      <c r="E36" s="267"/>
      <c r="F36" s="267"/>
      <c r="G36" s="267"/>
      <c r="H36" s="267"/>
      <c r="I36" s="6"/>
      <c r="J36" s="7"/>
    </row>
    <row r="37" spans="2:10" x14ac:dyDescent="0.25">
      <c r="B37" s="5"/>
      <c r="C37" s="6"/>
      <c r="D37" s="6"/>
      <c r="E37" s="6"/>
      <c r="F37" s="13"/>
      <c r="G37" s="6"/>
      <c r="H37" s="6"/>
      <c r="I37" s="6"/>
      <c r="J37" s="7"/>
    </row>
    <row r="38" spans="2:10" x14ac:dyDescent="0.25">
      <c r="B38" s="5"/>
      <c r="C38" s="6"/>
      <c r="D38" s="266" t="s">
        <v>1476</v>
      </c>
      <c r="E38" s="267"/>
      <c r="F38" s="267"/>
      <c r="G38" s="267"/>
      <c r="H38" s="267"/>
      <c r="I38" s="6"/>
      <c r="J38" s="7"/>
    </row>
    <row r="39" spans="2:10" x14ac:dyDescent="0.25">
      <c r="B39" s="5"/>
      <c r="C39" s="6"/>
      <c r="I39" s="6"/>
      <c r="J39" s="7"/>
    </row>
    <row r="40" spans="2:10" x14ac:dyDescent="0.25">
      <c r="B40" s="5"/>
      <c r="C40" s="6"/>
      <c r="D40" s="266" t="s">
        <v>2688</v>
      </c>
      <c r="E40" s="267" t="s">
        <v>16</v>
      </c>
      <c r="F40" s="267"/>
      <c r="G40" s="267"/>
      <c r="H40" s="267"/>
      <c r="I40" s="6"/>
      <c r="J40" s="7"/>
    </row>
    <row r="41" spans="2:10" x14ac:dyDescent="0.25">
      <c r="B41" s="5"/>
      <c r="C41" s="6"/>
      <c r="D41" s="6"/>
      <c r="E41" s="14"/>
      <c r="F41" s="14"/>
      <c r="G41" s="14"/>
      <c r="H41" s="14"/>
      <c r="I41" s="6"/>
      <c r="J41" s="7"/>
    </row>
    <row r="42" spans="2:10" x14ac:dyDescent="0.25">
      <c r="B42" s="5"/>
      <c r="C42" s="6"/>
      <c r="D42" s="266" t="s">
        <v>2689</v>
      </c>
      <c r="E42" s="267"/>
      <c r="F42" s="267"/>
      <c r="G42" s="267"/>
      <c r="H42" s="267"/>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03" zoomScale="80" zoomScaleNormal="80" workbookViewId="0">
      <selection activeCell="D138" sqref="D138"/>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3154</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2992</v>
      </c>
      <c r="E15" s="28"/>
      <c r="F15" s="28"/>
      <c r="H15" s="20"/>
      <c r="L15" s="20"/>
      <c r="M15" s="20"/>
    </row>
    <row r="16" spans="1:13" x14ac:dyDescent="0.25">
      <c r="A16" s="22" t="s">
        <v>37</v>
      </c>
      <c r="B16" s="36" t="s">
        <v>2924</v>
      </c>
      <c r="C16" s="22" t="s">
        <v>2995</v>
      </c>
      <c r="E16" s="28"/>
      <c r="F16" s="28"/>
      <c r="H16" s="20"/>
      <c r="L16" s="20"/>
      <c r="M16" s="20"/>
    </row>
    <row r="17" spans="1:13" ht="30" x14ac:dyDescent="0.25">
      <c r="A17" s="22" t="s">
        <v>39</v>
      </c>
      <c r="B17" s="36" t="s">
        <v>38</v>
      </c>
      <c r="C17" s="188" t="s">
        <v>2993</v>
      </c>
      <c r="E17" s="28"/>
      <c r="F17" s="28"/>
      <c r="H17" s="20"/>
      <c r="L17" s="20"/>
      <c r="M17" s="20"/>
    </row>
    <row r="18" spans="1:13" outlineLevel="1" x14ac:dyDescent="0.25">
      <c r="A18" s="22" t="s">
        <v>2923</v>
      </c>
      <c r="B18" s="36" t="s">
        <v>40</v>
      </c>
      <c r="C18" s="189">
        <v>45198</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3163</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(15262100903.4+80209322.86+44063417-158625000)/1000000</f>
        <v>15227.74864326</v>
      </c>
      <c r="F38" s="39"/>
      <c r="H38" s="20"/>
      <c r="L38" s="20"/>
      <c r="M38" s="20"/>
    </row>
    <row r="39" spans="1:14" x14ac:dyDescent="0.25">
      <c r="A39" s="22" t="s">
        <v>63</v>
      </c>
      <c r="B39" s="39" t="s">
        <v>64</v>
      </c>
      <c r="C39" s="104">
        <v>9775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0.50782594815959081</v>
      </c>
      <c r="E45" s="100"/>
      <c r="F45" s="100">
        <v>0.05</v>
      </c>
      <c r="G45" s="22" t="s">
        <v>2994</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5452.7486432599999</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15262100903.4/1000000</f>
        <v>15262.1009034</v>
      </c>
      <c r="E53" s="47"/>
      <c r="F53" s="110">
        <f>IF($C$58=0,"",IF(C53="[for completion]","",C53/$C$58))</f>
        <v>0.994772017924477</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80209322.86/1000000</f>
        <v>80.20932286</v>
      </c>
      <c r="E56" s="47"/>
      <c r="F56" s="110">
        <f>IF($C$58=0,"",IF(C56="[for completion]","",C56/$C$58))</f>
        <v>5.2279820755229672E-3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15342.31022626</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19.704018344494465</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888.66733567724771</v>
      </c>
      <c r="D70" s="103" t="s">
        <v>1155</v>
      </c>
      <c r="E70" s="18"/>
      <c r="F70" s="110">
        <f t="shared" ref="F70:F76" si="1">IF($C$77=0,"",IF(C70="[for completion]","",C70/$C$77))</f>
        <v>5.8227064629042972E-2</v>
      </c>
      <c r="G70" s="110" t="s">
        <v>1155</v>
      </c>
      <c r="H70" s="20"/>
      <c r="L70" s="20"/>
      <c r="M70" s="20"/>
      <c r="N70" s="52"/>
    </row>
    <row r="71" spans="1:14" x14ac:dyDescent="0.25">
      <c r="A71" s="22" t="s">
        <v>108</v>
      </c>
      <c r="B71" s="18" t="s">
        <v>1498</v>
      </c>
      <c r="C71" s="103">
        <v>870.85917560633266</v>
      </c>
      <c r="D71" s="103" t="s">
        <v>1155</v>
      </c>
      <c r="E71" s="18"/>
      <c r="F71" s="110">
        <f t="shared" si="1"/>
        <v>5.7060242303359897E-2</v>
      </c>
      <c r="G71" s="110" t="s">
        <v>1155</v>
      </c>
      <c r="H71" s="20"/>
      <c r="L71" s="20"/>
      <c r="M71" s="20"/>
      <c r="N71" s="52"/>
    </row>
    <row r="72" spans="1:14" x14ac:dyDescent="0.25">
      <c r="A72" s="22" t="s">
        <v>109</v>
      </c>
      <c r="B72" s="18" t="s">
        <v>1499</v>
      </c>
      <c r="C72" s="103">
        <v>847.44643858328629</v>
      </c>
      <c r="D72" s="103" t="s">
        <v>1155</v>
      </c>
      <c r="E72" s="18"/>
      <c r="F72" s="110">
        <f t="shared" si="1"/>
        <v>5.5526198126137176E-2</v>
      </c>
      <c r="G72" s="110" t="s">
        <v>1155</v>
      </c>
      <c r="H72" s="20"/>
      <c r="L72" s="20"/>
      <c r="M72" s="20"/>
      <c r="N72" s="52"/>
    </row>
    <row r="73" spans="1:14" x14ac:dyDescent="0.25">
      <c r="A73" s="22" t="s">
        <v>110</v>
      </c>
      <c r="B73" s="18" t="s">
        <v>1500</v>
      </c>
      <c r="C73" s="103">
        <v>816.65434829610331</v>
      </c>
      <c r="D73" s="103" t="s">
        <v>1155</v>
      </c>
      <c r="E73" s="18"/>
      <c r="F73" s="110">
        <f t="shared" si="1"/>
        <v>5.3508645596372202E-2</v>
      </c>
      <c r="G73" s="110" t="s">
        <v>1155</v>
      </c>
      <c r="H73" s="20"/>
      <c r="L73" s="20"/>
      <c r="M73" s="20"/>
      <c r="N73" s="52"/>
    </row>
    <row r="74" spans="1:14" x14ac:dyDescent="0.25">
      <c r="A74" s="22" t="s">
        <v>111</v>
      </c>
      <c r="B74" s="18" t="s">
        <v>1501</v>
      </c>
      <c r="C74" s="103">
        <v>790.28770673714848</v>
      </c>
      <c r="D74" s="103" t="s">
        <v>1155</v>
      </c>
      <c r="E74" s="18"/>
      <c r="F74" s="110">
        <f t="shared" si="1"/>
        <v>5.1781056339438317E-2</v>
      </c>
      <c r="G74" s="110" t="s">
        <v>1155</v>
      </c>
      <c r="H74" s="20"/>
      <c r="L74" s="20"/>
      <c r="M74" s="20"/>
      <c r="N74" s="52"/>
    </row>
    <row r="75" spans="1:14" x14ac:dyDescent="0.25">
      <c r="A75" s="22" t="s">
        <v>112</v>
      </c>
      <c r="B75" s="18" t="s">
        <v>1502</v>
      </c>
      <c r="C75" s="103">
        <v>3603.4860424579892</v>
      </c>
      <c r="D75" s="103" t="s">
        <v>1155</v>
      </c>
      <c r="E75" s="18"/>
      <c r="F75" s="110">
        <f t="shared" si="1"/>
        <v>0.2361068155207402</v>
      </c>
      <c r="G75" s="110" t="s">
        <v>1155</v>
      </c>
      <c r="H75" s="20"/>
      <c r="L75" s="20"/>
      <c r="M75" s="20"/>
      <c r="N75" s="52"/>
    </row>
    <row r="76" spans="1:14" x14ac:dyDescent="0.25">
      <c r="A76" s="22" t="s">
        <v>113</v>
      </c>
      <c r="B76" s="18" t="s">
        <v>1503</v>
      </c>
      <c r="C76" s="103">
        <v>7444.6998560419042</v>
      </c>
      <c r="D76" s="103" t="s">
        <v>1155</v>
      </c>
      <c r="E76" s="18"/>
      <c r="F76" s="110">
        <f t="shared" si="1"/>
        <v>0.48778997748490921</v>
      </c>
      <c r="G76" s="110" t="s">
        <v>1155</v>
      </c>
      <c r="H76" s="20"/>
      <c r="L76" s="20"/>
      <c r="M76" s="20"/>
      <c r="N76" s="52"/>
    </row>
    <row r="77" spans="1:14" x14ac:dyDescent="0.25">
      <c r="A77" s="22" t="s">
        <v>114</v>
      </c>
      <c r="B77" s="56" t="s">
        <v>93</v>
      </c>
      <c r="C77" s="105">
        <f>SUM(C70:C76)</f>
        <v>15262.100903400013</v>
      </c>
      <c r="D77" s="105">
        <f>SUM(D70:D76)</f>
        <v>0</v>
      </c>
      <c r="E77" s="39"/>
      <c r="F77" s="111">
        <f>SUM(F70:F76)</f>
        <v>1</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3.59950110359808</v>
      </c>
      <c r="D89" s="107">
        <v>4.5995011035980804</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750</v>
      </c>
      <c r="D93" s="103">
        <v>0</v>
      </c>
      <c r="E93" s="18"/>
      <c r="F93" s="110">
        <f>IF($C$100=0,"",IF(C93="[for completion]","",IF(C93="","",C93/$C$100)))</f>
        <v>7.6726342710997444E-2</v>
      </c>
      <c r="G93" s="110">
        <f>IF($D$100=0,"",IF(D93="[Mark as ND1 if not relevant]","",IF(D93="","",D93/$D$100)))</f>
        <v>0</v>
      </c>
      <c r="H93" s="20"/>
      <c r="L93" s="20"/>
      <c r="M93" s="20"/>
      <c r="N93" s="52"/>
    </row>
    <row r="94" spans="1:14" x14ac:dyDescent="0.25">
      <c r="A94" s="22" t="s">
        <v>136</v>
      </c>
      <c r="B94" s="18" t="s">
        <v>1498</v>
      </c>
      <c r="C94" s="103">
        <v>1500</v>
      </c>
      <c r="D94" s="103">
        <v>750</v>
      </c>
      <c r="E94" s="18"/>
      <c r="F94" s="110">
        <f t="shared" ref="F94:F99" si="4">IF($C$100=0,"",IF(C94="[for completion]","",IF(C94="","",C94/$C$100)))</f>
        <v>0.15345268542199489</v>
      </c>
      <c r="G94" s="110">
        <f t="shared" ref="G94:G99" si="5">IF($D$100=0,"",IF(D94="[Mark as ND1 if not relevant]","",IF(D94="","",D94/$D$100)))</f>
        <v>7.6726342710997444E-2</v>
      </c>
      <c r="H94" s="20"/>
      <c r="L94" s="20"/>
      <c r="M94" s="20"/>
      <c r="N94" s="52"/>
    </row>
    <row r="95" spans="1:14" x14ac:dyDescent="0.25">
      <c r="A95" s="22" t="s">
        <v>137</v>
      </c>
      <c r="B95" s="18" t="s">
        <v>1499</v>
      </c>
      <c r="C95" s="103">
        <v>1500</v>
      </c>
      <c r="D95" s="103">
        <v>1500</v>
      </c>
      <c r="E95" s="18"/>
      <c r="F95" s="110">
        <f t="shared" si="4"/>
        <v>0.15345268542199489</v>
      </c>
      <c r="G95" s="110">
        <f t="shared" si="5"/>
        <v>0.15345268542199489</v>
      </c>
      <c r="H95" s="20"/>
      <c r="L95" s="20"/>
      <c r="M95" s="20"/>
      <c r="N95" s="52"/>
    </row>
    <row r="96" spans="1:14" x14ac:dyDescent="0.25">
      <c r="A96" s="22" t="s">
        <v>138</v>
      </c>
      <c r="B96" s="18" t="s">
        <v>1500</v>
      </c>
      <c r="C96" s="103">
        <v>1500</v>
      </c>
      <c r="D96" s="103">
        <v>1500</v>
      </c>
      <c r="E96" s="18"/>
      <c r="F96" s="110">
        <f t="shared" si="4"/>
        <v>0.15345268542199489</v>
      </c>
      <c r="G96" s="110">
        <f t="shared" si="5"/>
        <v>0.15345268542199489</v>
      </c>
      <c r="H96" s="20"/>
      <c r="L96" s="20"/>
      <c r="M96" s="20"/>
      <c r="N96" s="52"/>
    </row>
    <row r="97" spans="1:14" x14ac:dyDescent="0.25">
      <c r="A97" s="22" t="s">
        <v>139</v>
      </c>
      <c r="B97" s="18" t="s">
        <v>1501</v>
      </c>
      <c r="C97" s="103">
        <v>1505</v>
      </c>
      <c r="D97" s="103">
        <v>1500</v>
      </c>
      <c r="E97" s="18"/>
      <c r="F97" s="110">
        <f t="shared" si="4"/>
        <v>0.15396419437340153</v>
      </c>
      <c r="G97" s="110">
        <f t="shared" si="5"/>
        <v>0.15345268542199489</v>
      </c>
      <c r="H97" s="20"/>
      <c r="L97" s="20"/>
      <c r="M97" s="20"/>
    </row>
    <row r="98" spans="1:14" x14ac:dyDescent="0.25">
      <c r="A98" s="22" t="s">
        <v>140</v>
      </c>
      <c r="B98" s="18" t="s">
        <v>1502</v>
      </c>
      <c r="C98" s="103">
        <v>3020</v>
      </c>
      <c r="D98" s="103">
        <v>4525</v>
      </c>
      <c r="E98" s="18"/>
      <c r="F98" s="110">
        <f t="shared" si="4"/>
        <v>0.30895140664961634</v>
      </c>
      <c r="G98" s="110">
        <f t="shared" si="5"/>
        <v>0.46291560102301788</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9775</v>
      </c>
      <c r="D100" s="105">
        <f>SUM(D93:D99)</f>
        <v>9775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15262.1009034</v>
      </c>
      <c r="D112" s="103">
        <f>C112</f>
        <v>15262.1009034</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15262.1009034</v>
      </c>
      <c r="D130" s="103">
        <f>SUM(D112:D129)</f>
        <v>15262.1009034</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9775</v>
      </c>
      <c r="D138" s="103">
        <f>C138</f>
        <v>9775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9775</v>
      </c>
      <c r="D156" s="103">
        <f>SUM(D138:D155)</f>
        <v>9775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2.5575447570332483E-3</v>
      </c>
      <c r="G164" s="110">
        <f>IF($D$167=0,"",IF(D164="[for completion]","",IF(D164="","",D164/$D$167)))</f>
        <v>0</v>
      </c>
      <c r="H164" s="20"/>
      <c r="L164" s="20"/>
      <c r="M164" s="20"/>
      <c r="N164" s="52"/>
    </row>
    <row r="165" spans="1:14" x14ac:dyDescent="0.25">
      <c r="A165" s="22" t="s">
        <v>215</v>
      </c>
      <c r="B165" s="20" t="s">
        <v>216</v>
      </c>
      <c r="C165" s="103">
        <v>9750</v>
      </c>
      <c r="D165" s="103">
        <v>9750</v>
      </c>
      <c r="E165" s="60"/>
      <c r="F165" s="110">
        <f>IF($C$167=0,"",IF(C165="[for completion]","",IF(C165="","",C165/$C$167)))</f>
        <v>0.99744245524296671</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9775</v>
      </c>
      <c r="D167" s="113">
        <f>SUM(D164:D166)</f>
        <v>9750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80.20932286</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80.20932286</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80.20932286</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80.20932286</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80.20932286</v>
      </c>
      <c r="E217" s="60"/>
      <c r="F217" s="110">
        <f>IF($C$38=0,"",IF(C217="[for completion]","",IF(C217="","",C217/$C$38)))</f>
        <v>5.2673132935840581E-3</v>
      </c>
      <c r="G217" s="110">
        <f>IF($C$39=0,"",IF(C217="[for completion]","",IF(C217="","",C217/$C$39)))</f>
        <v>8.2055573258312028E-3</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80.20932286</v>
      </c>
      <c r="E220" s="60"/>
      <c r="F220" s="100">
        <f>SUM(F217:F219)</f>
        <v>5.2673132935840581E-3</v>
      </c>
      <c r="G220" s="100">
        <f>SUM(G217:G219)</f>
        <v>8.2055573258312028E-3</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15287.1009034</v>
      </c>
      <c r="E231" s="39"/>
      <c r="H231" s="20"/>
      <c r="L231" s="20"/>
      <c r="M231" s="20"/>
    </row>
    <row r="232" spans="1:14" x14ac:dyDescent="0.25">
      <c r="A232" s="22" t="s">
        <v>308</v>
      </c>
      <c r="B232" s="1" t="s">
        <v>309</v>
      </c>
      <c r="C232" s="103" t="s">
        <v>2997</v>
      </c>
      <c r="E232" s="39"/>
      <c r="H232" s="20"/>
      <c r="L232" s="20"/>
      <c r="M232" s="20"/>
    </row>
    <row r="233" spans="1:14" x14ac:dyDescent="0.25">
      <c r="A233" s="22" t="s">
        <v>310</v>
      </c>
      <c r="B233" s="1" t="s">
        <v>311</v>
      </c>
      <c r="C233" s="103" t="s">
        <v>2998</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3084</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2975</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2968</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2999</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3000</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3001</v>
      </c>
      <c r="H324" s="20"/>
      <c r="I324" s="52"/>
      <c r="J324" s="52"/>
      <c r="K324" s="52"/>
      <c r="L324" s="52"/>
      <c r="M324" s="52"/>
      <c r="N324" s="52"/>
    </row>
    <row r="325" spans="1:14" outlineLevel="1" x14ac:dyDescent="0.25">
      <c r="A325" s="22" t="s">
        <v>349</v>
      </c>
      <c r="B325" s="37" t="s">
        <v>350</v>
      </c>
      <c r="C325" s="22" t="s">
        <v>3002</v>
      </c>
      <c r="H325" s="20"/>
      <c r="I325" s="52"/>
      <c r="J325" s="52"/>
      <c r="K325" s="52"/>
      <c r="L325" s="52"/>
      <c r="M325" s="52"/>
      <c r="N325" s="52"/>
    </row>
    <row r="326" spans="1:14" outlineLevel="1" x14ac:dyDescent="0.25">
      <c r="A326" s="22" t="s">
        <v>351</v>
      </c>
      <c r="B326" s="37" t="s">
        <v>352</v>
      </c>
      <c r="C326" s="22" t="s">
        <v>3003</v>
      </c>
      <c r="H326" s="20"/>
      <c r="I326" s="52"/>
      <c r="J326" s="52"/>
      <c r="K326" s="52"/>
      <c r="L326" s="52"/>
      <c r="M326" s="52"/>
      <c r="N326" s="52"/>
    </row>
    <row r="327" spans="1:14" outlineLevel="1" x14ac:dyDescent="0.25">
      <c r="A327" s="22" t="s">
        <v>353</v>
      </c>
      <c r="B327" s="37" t="s">
        <v>354</v>
      </c>
      <c r="C327" s="22" t="s">
        <v>3003</v>
      </c>
      <c r="H327" s="20"/>
      <c r="I327" s="52"/>
      <c r="J327" s="52"/>
      <c r="K327" s="52"/>
      <c r="L327" s="52"/>
      <c r="M327" s="52"/>
      <c r="N327" s="52"/>
    </row>
    <row r="328" spans="1:14" outlineLevel="1" x14ac:dyDescent="0.25">
      <c r="A328" s="22" t="s">
        <v>355</v>
      </c>
      <c r="B328" s="37" t="s">
        <v>356</v>
      </c>
      <c r="C328" s="22" t="s">
        <v>3003</v>
      </c>
      <c r="H328" s="20"/>
      <c r="I328" s="52"/>
      <c r="J328" s="52"/>
      <c r="K328" s="52"/>
      <c r="L328" s="52"/>
      <c r="M328" s="52"/>
      <c r="N328" s="52"/>
    </row>
    <row r="329" spans="1:14" outlineLevel="1" x14ac:dyDescent="0.25">
      <c r="A329" s="22" t="s">
        <v>357</v>
      </c>
      <c r="B329" s="37" t="s">
        <v>358</v>
      </c>
      <c r="C329" s="22" t="s">
        <v>3004</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74" zoomScale="80" zoomScaleNormal="80" workbookViewId="0">
      <selection activeCell="C187" sqref="C18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3154</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15262.1009034</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15262.1009034</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116551</v>
      </c>
      <c r="D28" s="104">
        <v>0</v>
      </c>
      <c r="F28" s="104">
        <f>IF(AND(C28="[For completion]",D28="[For completion]"),"[For completion]",SUM(C28:D28))</f>
        <v>116551</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1.2193263092726185E-3</v>
      </c>
      <c r="D36" s="98">
        <v>0</v>
      </c>
      <c r="E36" s="118"/>
      <c r="F36" s="98">
        <f>C36</f>
        <v>1.2193263092726185E-3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3016</v>
      </c>
      <c r="C99" s="98">
        <v>9.0000000000000011E-3</v>
      </c>
      <c r="D99" s="98">
        <v>0</v>
      </c>
      <c r="E99" s="98"/>
      <c r="F99" s="98">
        <f>C99</f>
        <v>9.0000000000000011E-3</v>
      </c>
      <c r="G99" s="22"/>
    </row>
    <row r="100" spans="1:7" x14ac:dyDescent="0.25">
      <c r="A100" s="22" t="s">
        <v>528</v>
      </c>
      <c r="B100" s="39" t="s">
        <v>3017</v>
      </c>
      <c r="C100" s="98">
        <v>0.01</v>
      </c>
      <c r="D100" s="98">
        <v>0</v>
      </c>
      <c r="E100" s="98"/>
      <c r="F100" s="98">
        <f t="shared" ref="F100:F148" si="1">C100</f>
        <v>0.01</v>
      </c>
      <c r="G100" s="22"/>
    </row>
    <row r="101" spans="1:7" x14ac:dyDescent="0.25">
      <c r="A101" s="22" t="s">
        <v>529</v>
      </c>
      <c r="B101" s="39" t="s">
        <v>3018</v>
      </c>
      <c r="C101" s="98">
        <v>0.02</v>
      </c>
      <c r="D101" s="98">
        <v>0</v>
      </c>
      <c r="E101" s="98"/>
      <c r="F101" s="98">
        <f t="shared" si="1"/>
        <v>0.02</v>
      </c>
      <c r="G101" s="22"/>
    </row>
    <row r="102" spans="1:7" x14ac:dyDescent="0.25">
      <c r="A102" s="22" t="s">
        <v>530</v>
      </c>
      <c r="B102" s="39" t="s">
        <v>3019</v>
      </c>
      <c r="C102" s="98">
        <v>0.13100000000000001</v>
      </c>
      <c r="D102" s="98">
        <v>0</v>
      </c>
      <c r="E102" s="98"/>
      <c r="F102" s="98">
        <f t="shared" si="1"/>
        <v>0.13100000000000001</v>
      </c>
      <c r="G102" s="22"/>
    </row>
    <row r="103" spans="1:7" x14ac:dyDescent="0.25">
      <c r="A103" s="22" t="s">
        <v>531</v>
      </c>
      <c r="B103" s="39" t="s">
        <v>3020</v>
      </c>
      <c r="C103" s="98">
        <v>2.1000000000000001E-2</v>
      </c>
      <c r="D103" s="98">
        <v>0</v>
      </c>
      <c r="E103" s="98"/>
      <c r="F103" s="98">
        <f t="shared" si="1"/>
        <v>2.1000000000000001E-2</v>
      </c>
      <c r="G103" s="22"/>
    </row>
    <row r="104" spans="1:7" x14ac:dyDescent="0.25">
      <c r="A104" s="22" t="s">
        <v>532</v>
      </c>
      <c r="B104" s="39" t="s">
        <v>3021</v>
      </c>
      <c r="C104" s="98">
        <v>0.35799999999999998</v>
      </c>
      <c r="D104" s="98">
        <v>0</v>
      </c>
      <c r="E104" s="98"/>
      <c r="F104" s="98">
        <f t="shared" si="1"/>
        <v>0.35799999999999998</v>
      </c>
      <c r="G104" s="22"/>
    </row>
    <row r="105" spans="1:7" x14ac:dyDescent="0.25">
      <c r="A105" s="22" t="s">
        <v>533</v>
      </c>
      <c r="B105" s="39" t="s">
        <v>3022</v>
      </c>
      <c r="C105" s="98">
        <v>5.4000000000000006E-2</v>
      </c>
      <c r="D105" s="98">
        <v>0</v>
      </c>
      <c r="E105" s="98"/>
      <c r="F105" s="98">
        <f t="shared" si="1"/>
        <v>5.4000000000000006E-2</v>
      </c>
      <c r="G105" s="22"/>
    </row>
    <row r="106" spans="1:7" x14ac:dyDescent="0.25">
      <c r="A106" s="22" t="s">
        <v>534</v>
      </c>
      <c r="B106" s="39" t="s">
        <v>3023</v>
      </c>
      <c r="C106" s="98">
        <v>2.7000000000000003E-2</v>
      </c>
      <c r="D106" s="98">
        <v>0</v>
      </c>
      <c r="E106" s="98"/>
      <c r="F106" s="98">
        <f t="shared" si="1"/>
        <v>2.7000000000000003E-2</v>
      </c>
      <c r="G106" s="22"/>
    </row>
    <row r="107" spans="1:7" x14ac:dyDescent="0.25">
      <c r="A107" s="22" t="s">
        <v>535</v>
      </c>
      <c r="B107" s="39" t="s">
        <v>3024</v>
      </c>
      <c r="C107" s="98">
        <v>5.7999999999999996E-2</v>
      </c>
      <c r="D107" s="98">
        <v>0</v>
      </c>
      <c r="E107" s="98"/>
      <c r="F107" s="98">
        <f t="shared" si="1"/>
        <v>5.7999999999999996E-2</v>
      </c>
      <c r="G107" s="22"/>
    </row>
    <row r="108" spans="1:7" x14ac:dyDescent="0.25">
      <c r="A108" s="22" t="s">
        <v>536</v>
      </c>
      <c r="B108" s="39" t="s">
        <v>3041</v>
      </c>
      <c r="C108" s="98">
        <v>1.7000000000000001E-2</v>
      </c>
      <c r="D108" s="98">
        <v>0</v>
      </c>
      <c r="E108" s="98"/>
      <c r="F108" s="98">
        <f t="shared" si="1"/>
        <v>1.7000000000000001E-2</v>
      </c>
      <c r="G108" s="22"/>
    </row>
    <row r="109" spans="1:7" x14ac:dyDescent="0.25">
      <c r="A109" s="22" t="s">
        <v>537</v>
      </c>
      <c r="B109" s="39" t="s">
        <v>3025</v>
      </c>
      <c r="C109" s="98">
        <v>1.3000000000000001E-2</v>
      </c>
      <c r="D109" s="98">
        <v>0</v>
      </c>
      <c r="E109" s="98"/>
      <c r="F109" s="98">
        <f t="shared" si="1"/>
        <v>1.3000000000000001E-2</v>
      </c>
      <c r="G109" s="22"/>
    </row>
    <row r="110" spans="1:7" x14ac:dyDescent="0.25">
      <c r="A110" s="22" t="s">
        <v>538</v>
      </c>
      <c r="B110" s="39" t="s">
        <v>3026</v>
      </c>
      <c r="C110" s="98">
        <v>5.0000000000000001E-3</v>
      </c>
      <c r="D110" s="98">
        <v>0</v>
      </c>
      <c r="E110" s="98"/>
      <c r="F110" s="98">
        <f t="shared" si="1"/>
        <v>5.0000000000000001E-3</v>
      </c>
      <c r="G110" s="22"/>
    </row>
    <row r="111" spans="1:7" x14ac:dyDescent="0.25">
      <c r="A111" s="22" t="s">
        <v>539</v>
      </c>
      <c r="B111" s="39" t="s">
        <v>3034</v>
      </c>
      <c r="C111" s="98">
        <v>3.6000000000000004E-2</v>
      </c>
      <c r="D111" s="98">
        <v>0</v>
      </c>
      <c r="E111" s="98"/>
      <c r="F111" s="98">
        <f t="shared" si="1"/>
        <v>3.6000000000000004E-2</v>
      </c>
      <c r="G111" s="22"/>
    </row>
    <row r="112" spans="1:7" x14ac:dyDescent="0.25">
      <c r="A112" s="22" t="s">
        <v>540</v>
      </c>
      <c r="B112" s="39" t="s">
        <v>3035</v>
      </c>
      <c r="C112" s="98">
        <v>4.0000000000000001E-3</v>
      </c>
      <c r="D112" s="98">
        <v>0</v>
      </c>
      <c r="E112" s="98"/>
      <c r="F112" s="98">
        <f t="shared" si="1"/>
        <v>4.0000000000000001E-3</v>
      </c>
      <c r="G112" s="22"/>
    </row>
    <row r="113" spans="1:7" x14ac:dyDescent="0.25">
      <c r="A113" s="22" t="s">
        <v>541</v>
      </c>
      <c r="B113" s="39" t="s">
        <v>3027</v>
      </c>
      <c r="C113" s="98">
        <v>2.2000000000000002E-2</v>
      </c>
      <c r="D113" s="98">
        <v>0</v>
      </c>
      <c r="E113" s="98"/>
      <c r="F113" s="98">
        <f t="shared" si="1"/>
        <v>2.2000000000000002E-2</v>
      </c>
      <c r="G113" s="22"/>
    </row>
    <row r="114" spans="1:7" x14ac:dyDescent="0.25">
      <c r="A114" s="22" t="s">
        <v>542</v>
      </c>
      <c r="B114" s="39" t="s">
        <v>3028</v>
      </c>
      <c r="C114" s="98">
        <v>0.02</v>
      </c>
      <c r="D114" s="98">
        <v>0</v>
      </c>
      <c r="E114" s="98"/>
      <c r="F114" s="98">
        <f t="shared" si="1"/>
        <v>0.02</v>
      </c>
      <c r="G114" s="22"/>
    </row>
    <row r="115" spans="1:7" x14ac:dyDescent="0.25">
      <c r="A115" s="22" t="s">
        <v>543</v>
      </c>
      <c r="B115" s="39" t="s">
        <v>3029</v>
      </c>
      <c r="C115" s="98">
        <v>0.04</v>
      </c>
      <c r="D115" s="98">
        <v>0</v>
      </c>
      <c r="E115" s="98"/>
      <c r="F115" s="98">
        <f t="shared" si="1"/>
        <v>0.04</v>
      </c>
      <c r="G115" s="22"/>
    </row>
    <row r="116" spans="1:7" x14ac:dyDescent="0.25">
      <c r="A116" s="22" t="s">
        <v>544</v>
      </c>
      <c r="B116" s="39" t="s">
        <v>3036</v>
      </c>
      <c r="C116" s="98">
        <v>9.0000000000000011E-3</v>
      </c>
      <c r="D116" s="98">
        <v>0</v>
      </c>
      <c r="E116" s="98"/>
      <c r="F116" s="98">
        <f t="shared" si="1"/>
        <v>9.0000000000000011E-3</v>
      </c>
      <c r="G116" s="22"/>
    </row>
    <row r="117" spans="1:7" x14ac:dyDescent="0.25">
      <c r="A117" s="22" t="s">
        <v>545</v>
      </c>
      <c r="B117" s="39" t="s">
        <v>3030</v>
      </c>
      <c r="C117" s="98">
        <v>0.01</v>
      </c>
      <c r="D117" s="98">
        <v>0</v>
      </c>
      <c r="E117" s="98"/>
      <c r="F117" s="98">
        <f t="shared" si="1"/>
        <v>0.01</v>
      </c>
      <c r="G117" s="22"/>
    </row>
    <row r="118" spans="1:7" x14ac:dyDescent="0.25">
      <c r="A118" s="22" t="s">
        <v>546</v>
      </c>
      <c r="B118" s="39" t="s">
        <v>3037</v>
      </c>
      <c r="C118" s="98">
        <v>0.01</v>
      </c>
      <c r="D118" s="98">
        <v>0</v>
      </c>
      <c r="E118" s="98"/>
      <c r="F118" s="98">
        <f t="shared" si="1"/>
        <v>0.01</v>
      </c>
      <c r="G118" s="22"/>
    </row>
    <row r="119" spans="1:7" x14ac:dyDescent="0.25">
      <c r="A119" s="22" t="s">
        <v>547</v>
      </c>
      <c r="B119" s="39" t="s">
        <v>3031</v>
      </c>
      <c r="C119" s="98">
        <v>0.01</v>
      </c>
      <c r="D119" s="98">
        <v>0</v>
      </c>
      <c r="E119" s="98"/>
      <c r="F119" s="98">
        <f t="shared" si="1"/>
        <v>0.01</v>
      </c>
      <c r="G119" s="22"/>
    </row>
    <row r="120" spans="1:7" x14ac:dyDescent="0.25">
      <c r="A120" s="22" t="s">
        <v>548</v>
      </c>
      <c r="B120" s="39" t="s">
        <v>3038</v>
      </c>
      <c r="C120" s="98">
        <v>2.6000000000000002E-2</v>
      </c>
      <c r="D120" s="98">
        <v>0</v>
      </c>
      <c r="E120" s="98"/>
      <c r="F120" s="98">
        <f t="shared" si="1"/>
        <v>2.6000000000000002E-2</v>
      </c>
      <c r="G120" s="22"/>
    </row>
    <row r="121" spans="1:7" x14ac:dyDescent="0.25">
      <c r="A121" s="22" t="s">
        <v>549</v>
      </c>
      <c r="B121" s="39" t="s">
        <v>3039</v>
      </c>
      <c r="C121" s="98">
        <v>2.2000000000000002E-2</v>
      </c>
      <c r="D121" s="98">
        <v>0</v>
      </c>
      <c r="E121" s="98"/>
      <c r="F121" s="98">
        <f t="shared" si="1"/>
        <v>2.2000000000000002E-2</v>
      </c>
      <c r="G121" s="22"/>
    </row>
    <row r="122" spans="1:7" x14ac:dyDescent="0.25">
      <c r="A122" s="22" t="s">
        <v>550</v>
      </c>
      <c r="B122" s="39" t="s">
        <v>3040</v>
      </c>
      <c r="C122" s="98">
        <v>1.4999999999999999E-2</v>
      </c>
      <c r="D122" s="98">
        <v>0</v>
      </c>
      <c r="E122" s="98"/>
      <c r="F122" s="98">
        <f t="shared" si="1"/>
        <v>1.4999999999999999E-2</v>
      </c>
      <c r="G122" s="22"/>
    </row>
    <row r="123" spans="1:7" x14ac:dyDescent="0.25">
      <c r="A123" s="22" t="s">
        <v>551</v>
      </c>
      <c r="B123" s="39" t="s">
        <v>3032</v>
      </c>
      <c r="C123" s="98">
        <v>0.02</v>
      </c>
      <c r="D123" s="98">
        <v>0</v>
      </c>
      <c r="E123" s="98"/>
      <c r="F123" s="98">
        <f t="shared" si="1"/>
        <v>0.02</v>
      </c>
      <c r="G123" s="22"/>
    </row>
    <row r="124" spans="1:7" x14ac:dyDescent="0.25">
      <c r="A124" s="22" t="s">
        <v>552</v>
      </c>
      <c r="B124" s="39" t="s">
        <v>3033</v>
      </c>
      <c r="C124" s="98">
        <v>3.3000000000000002E-2</v>
      </c>
      <c r="D124" s="98">
        <v>0</v>
      </c>
      <c r="E124" s="98"/>
      <c r="F124" s="98">
        <f t="shared" si="1"/>
        <v>3.3000000000000002E-2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f>5930%/100</f>
        <v>0.59299999999999997</v>
      </c>
      <c r="D150" s="98">
        <v>0</v>
      </c>
      <c r="E150" s="99"/>
      <c r="F150" s="98">
        <f>C150</f>
        <v>0.59299999999999997</v>
      </c>
    </row>
    <row r="151" spans="1:7" x14ac:dyDescent="0.25">
      <c r="A151" s="22" t="s">
        <v>561</v>
      </c>
      <c r="B151" s="22" t="s">
        <v>562</v>
      </c>
      <c r="C151" s="98">
        <f>4070%/100</f>
        <v>0.40700000000000003</v>
      </c>
      <c r="D151" s="98">
        <v>0</v>
      </c>
      <c r="E151" s="99"/>
      <c r="F151" s="98">
        <f t="shared" ref="F151:F152" si="2">C151</f>
        <v>0.40700000000000003</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1.4500090089317123E-3</v>
      </c>
      <c r="D160" s="98">
        <v>0</v>
      </c>
      <c r="E160" s="99"/>
      <c r="F160" s="98">
        <f>C160</f>
        <v>1.4500090089317123E-3</v>
      </c>
    </row>
    <row r="161" spans="1:7" x14ac:dyDescent="0.25">
      <c r="A161" s="22" t="s">
        <v>573</v>
      </c>
      <c r="B161" s="22" t="s">
        <v>574</v>
      </c>
      <c r="C161" s="98">
        <v>0.99854999099106834</v>
      </c>
      <c r="D161" s="98">
        <v>0</v>
      </c>
      <c r="E161" s="99"/>
      <c r="F161" s="98">
        <f>C161</f>
        <v>0.99854999099106834</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0.11600000000000001</v>
      </c>
      <c r="D170" s="98">
        <v>0</v>
      </c>
      <c r="E170" s="99"/>
      <c r="F170" s="98">
        <f>C170</f>
        <v>0.11600000000000001</v>
      </c>
    </row>
    <row r="171" spans="1:7" x14ac:dyDescent="0.25">
      <c r="A171" s="22" t="s">
        <v>585</v>
      </c>
      <c r="B171" s="18" t="s">
        <v>2976</v>
      </c>
      <c r="C171" s="98">
        <v>0.12189999999999999</v>
      </c>
      <c r="D171" s="98">
        <v>0</v>
      </c>
      <c r="E171" s="99"/>
      <c r="F171" s="98">
        <f t="shared" ref="F171:F174" si="3">C171</f>
        <v>0.12189999999999999</v>
      </c>
    </row>
    <row r="172" spans="1:7" x14ac:dyDescent="0.25">
      <c r="A172" s="22" t="s">
        <v>587</v>
      </c>
      <c r="B172" s="18" t="s">
        <v>2977</v>
      </c>
      <c r="C172" s="98">
        <v>8.43E-2</v>
      </c>
      <c r="D172" s="98">
        <v>0</v>
      </c>
      <c r="E172" s="98"/>
      <c r="F172" s="98">
        <f t="shared" si="3"/>
        <v>8.43E-2</v>
      </c>
    </row>
    <row r="173" spans="1:7" x14ac:dyDescent="0.25">
      <c r="A173" s="22" t="s">
        <v>589</v>
      </c>
      <c r="B173" s="18" t="s">
        <v>2978</v>
      </c>
      <c r="C173" s="98">
        <v>0.15190000000000001</v>
      </c>
      <c r="D173" s="98">
        <v>0</v>
      </c>
      <c r="E173" s="98"/>
      <c r="F173" s="98">
        <f t="shared" si="3"/>
        <v>0.15190000000000001</v>
      </c>
    </row>
    <row r="174" spans="1:7" x14ac:dyDescent="0.25">
      <c r="A174" s="22" t="s">
        <v>591</v>
      </c>
      <c r="B174" s="18" t="s">
        <v>2979</v>
      </c>
      <c r="C174" s="98">
        <v>0.52590000000000003</v>
      </c>
      <c r="D174" s="98">
        <v>0</v>
      </c>
      <c r="E174" s="98"/>
      <c r="F174" s="98">
        <f t="shared" si="3"/>
        <v>0.52590000000000003</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f>130947.833166597/1000</f>
        <v>130.94783316659701</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3042</v>
      </c>
      <c r="C190" s="103">
        <v>4.45</v>
      </c>
      <c r="D190" s="104">
        <v>1876</v>
      </c>
      <c r="E190" s="36"/>
      <c r="F190" s="110">
        <f>IF($C$214=0,"",IF(C190="[for completion]","",IF(C190="","",C190/$C$214)))</f>
        <v>2.9157174204615224E-4</v>
      </c>
      <c r="G190" s="110">
        <f>IF($D$214=0,"",IF(D190="[for completion]","",IF(D190="","",D190/$D$214)))</f>
        <v>1.7762460233297986E-2</v>
      </c>
    </row>
    <row r="191" spans="1:7" x14ac:dyDescent="0.25">
      <c r="A191" s="22" t="s">
        <v>611</v>
      </c>
      <c r="B191" s="39" t="s">
        <v>3043</v>
      </c>
      <c r="C191" s="103">
        <v>12.42</v>
      </c>
      <c r="D191" s="104">
        <v>1658</v>
      </c>
      <c r="E191" s="36"/>
      <c r="F191" s="110">
        <f t="shared" ref="F191:F213" si="4">IF($C$214=0,"",IF(C191="[for completion]","",IF(C191="","",C191/$C$214)))</f>
        <v>8.1378000813780017E-4</v>
      </c>
      <c r="G191" s="110">
        <f t="shared" ref="G191:G213" si="5">IF($D$214=0,"",IF(D191="[for completion]","",IF(D191="","",D191/$D$214)))</f>
        <v>1.5698379033479776E-2</v>
      </c>
    </row>
    <row r="192" spans="1:7" x14ac:dyDescent="0.25">
      <c r="A192" s="22" t="s">
        <v>612</v>
      </c>
      <c r="B192" s="39" t="s">
        <v>3044</v>
      </c>
      <c r="C192" s="103">
        <v>94.5</v>
      </c>
      <c r="D192" s="104">
        <v>5377</v>
      </c>
      <c r="E192" s="36"/>
      <c r="F192" s="110">
        <f t="shared" si="4"/>
        <v>6.1918044097441314E-3</v>
      </c>
      <c r="G192" s="110">
        <f t="shared" si="5"/>
        <v>5.0910846841387671E-2</v>
      </c>
    </row>
    <row r="193" spans="1:7" x14ac:dyDescent="0.25">
      <c r="A193" s="22" t="s">
        <v>613</v>
      </c>
      <c r="B193" s="39" t="s">
        <v>3045</v>
      </c>
      <c r="C193" s="103">
        <v>374.99</v>
      </c>
      <c r="D193" s="104">
        <v>9923</v>
      </c>
      <c r="E193" s="36"/>
      <c r="F193" s="110">
        <f t="shared" si="4"/>
        <v>2.4569997202221715E-2</v>
      </c>
      <c r="G193" s="110">
        <f t="shared" si="5"/>
        <v>9.3953567641266472E-2</v>
      </c>
    </row>
    <row r="194" spans="1:7" x14ac:dyDescent="0.25">
      <c r="A194" s="22" t="s">
        <v>614</v>
      </c>
      <c r="B194" s="39" t="s">
        <v>3046</v>
      </c>
      <c r="C194" s="103">
        <v>673.8</v>
      </c>
      <c r="D194" s="104">
        <v>10747</v>
      </c>
      <c r="E194" s="36"/>
      <c r="F194" s="110">
        <f t="shared" si="4"/>
        <v>4.4148548267572439E-2</v>
      </c>
      <c r="G194" s="110">
        <f t="shared" si="5"/>
        <v>0.10175541584608393</v>
      </c>
    </row>
    <row r="195" spans="1:7" x14ac:dyDescent="0.25">
      <c r="A195" s="22" t="s">
        <v>615</v>
      </c>
      <c r="B195" s="39" t="s">
        <v>3047</v>
      </c>
      <c r="C195" s="103">
        <v>1015.25</v>
      </c>
      <c r="D195" s="104">
        <v>11569</v>
      </c>
      <c r="E195" s="36"/>
      <c r="F195" s="110">
        <f t="shared" si="4"/>
        <v>6.6520946317383381E-2</v>
      </c>
      <c r="G195" s="110">
        <f t="shared" si="5"/>
        <v>0.10953832752613241</v>
      </c>
    </row>
    <row r="196" spans="1:7" x14ac:dyDescent="0.25">
      <c r="A196" s="22" t="s">
        <v>616</v>
      </c>
      <c r="B196" s="39" t="s">
        <v>3048</v>
      </c>
      <c r="C196" s="103">
        <v>2796.15</v>
      </c>
      <c r="D196" s="104">
        <v>22464</v>
      </c>
      <c r="E196" s="36"/>
      <c r="F196" s="110">
        <f t="shared" si="4"/>
        <v>0.18320861270165137</v>
      </c>
      <c r="G196" s="110">
        <f t="shared" si="5"/>
        <v>0.21269504620512045</v>
      </c>
    </row>
    <row r="197" spans="1:7" x14ac:dyDescent="0.25">
      <c r="A197" s="22" t="s">
        <v>617</v>
      </c>
      <c r="B197" s="39" t="s">
        <v>3049</v>
      </c>
      <c r="C197" s="103">
        <v>3047.62</v>
      </c>
      <c r="D197" s="104">
        <v>17554</v>
      </c>
      <c r="E197" s="36"/>
      <c r="F197" s="110">
        <f t="shared" si="4"/>
        <v>0.19968536460554931</v>
      </c>
      <c r="G197" s="110">
        <f t="shared" si="5"/>
        <v>0.1662058778972883</v>
      </c>
    </row>
    <row r="198" spans="1:7" x14ac:dyDescent="0.25">
      <c r="A198" s="22" t="s">
        <v>618</v>
      </c>
      <c r="B198" s="39" t="s">
        <v>3050</v>
      </c>
      <c r="C198" s="103">
        <v>2399.63</v>
      </c>
      <c r="D198" s="104">
        <v>10773</v>
      </c>
      <c r="E198" s="36"/>
      <c r="F198" s="110">
        <f t="shared" si="4"/>
        <v>0.15722793244184455</v>
      </c>
      <c r="G198" s="110">
        <f t="shared" si="5"/>
        <v>0.10200159066808059</v>
      </c>
    </row>
    <row r="199" spans="1:7" x14ac:dyDescent="0.25">
      <c r="A199" s="22" t="s">
        <v>619</v>
      </c>
      <c r="B199" s="39" t="s">
        <v>3051</v>
      </c>
      <c r="C199" s="103">
        <v>1617.95</v>
      </c>
      <c r="D199" s="104">
        <v>5942</v>
      </c>
      <c r="E199" s="39"/>
      <c r="F199" s="110">
        <f t="shared" si="4"/>
        <v>0.10601089888619596</v>
      </c>
      <c r="G199" s="110">
        <f t="shared" si="5"/>
        <v>5.6260415088622936E-2</v>
      </c>
    </row>
    <row r="200" spans="1:7" x14ac:dyDescent="0.25">
      <c r="A200" s="22" t="s">
        <v>620</v>
      </c>
      <c r="B200" s="39" t="s">
        <v>3052</v>
      </c>
      <c r="C200" s="103">
        <v>1023.69</v>
      </c>
      <c r="D200" s="104">
        <v>3175</v>
      </c>
      <c r="E200" s="39"/>
      <c r="F200" s="110">
        <f t="shared" si="4"/>
        <v>6.7073949801174287E-2</v>
      </c>
      <c r="G200" s="110">
        <f t="shared" si="5"/>
        <v>3.0061733070746856E-2</v>
      </c>
    </row>
    <row r="201" spans="1:7" x14ac:dyDescent="0.25">
      <c r="A201" s="22" t="s">
        <v>621</v>
      </c>
      <c r="B201" s="39" t="s">
        <v>3053</v>
      </c>
      <c r="C201" s="103">
        <v>627.24</v>
      </c>
      <c r="D201" s="104">
        <v>1683</v>
      </c>
      <c r="E201" s="39"/>
      <c r="F201" s="110">
        <f t="shared" si="4"/>
        <v>4.1097856063152478E-2</v>
      </c>
      <c r="G201" s="110">
        <f t="shared" si="5"/>
        <v>1.5935085593091956E-2</v>
      </c>
    </row>
    <row r="202" spans="1:7" x14ac:dyDescent="0.25">
      <c r="A202" s="22" t="s">
        <v>622</v>
      </c>
      <c r="B202" s="39" t="s">
        <v>3054</v>
      </c>
      <c r="C202" s="103">
        <v>436.71</v>
      </c>
      <c r="D202" s="104">
        <v>1032</v>
      </c>
      <c r="E202" s="39"/>
      <c r="F202" s="110">
        <f t="shared" si="4"/>
        <v>2.8613998981792163E-2</v>
      </c>
      <c r="G202" s="110">
        <f t="shared" si="5"/>
        <v>9.7712467807907887E-3</v>
      </c>
    </row>
    <row r="203" spans="1:7" x14ac:dyDescent="0.25">
      <c r="A203" s="22" t="s">
        <v>623</v>
      </c>
      <c r="B203" s="39" t="s">
        <v>3055</v>
      </c>
      <c r="C203" s="103">
        <v>278.47000000000003</v>
      </c>
      <c r="D203" s="104">
        <v>589</v>
      </c>
      <c r="E203" s="39"/>
      <c r="F203" s="110">
        <f t="shared" si="4"/>
        <v>1.8245838878110567E-2</v>
      </c>
      <c r="G203" s="110">
        <f t="shared" si="5"/>
        <v>5.5768065444629601E-3</v>
      </c>
    </row>
    <row r="204" spans="1:7" x14ac:dyDescent="0.25">
      <c r="A204" s="22" t="s">
        <v>624</v>
      </c>
      <c r="B204" s="39" t="s">
        <v>3056</v>
      </c>
      <c r="C204" s="103">
        <v>325.82</v>
      </c>
      <c r="D204" s="104">
        <v>599</v>
      </c>
      <c r="E204" s="39"/>
      <c r="F204" s="110">
        <f t="shared" si="4"/>
        <v>2.1348293256961196E-2</v>
      </c>
      <c r="G204" s="110">
        <f t="shared" si="5"/>
        <v>5.6714891683078321E-3</v>
      </c>
    </row>
    <row r="205" spans="1:7" x14ac:dyDescent="0.25">
      <c r="A205" s="22" t="s">
        <v>625</v>
      </c>
      <c r="B205" s="39" t="s">
        <v>3057</v>
      </c>
      <c r="C205" s="103">
        <v>185.67</v>
      </c>
      <c r="D205" s="104">
        <v>288</v>
      </c>
      <c r="F205" s="110">
        <f t="shared" si="4"/>
        <v>1.216542142600204E-2</v>
      </c>
      <c r="G205" s="110">
        <f t="shared" si="5"/>
        <v>2.7268595667323133E-3</v>
      </c>
    </row>
    <row r="206" spans="1:7" x14ac:dyDescent="0.25">
      <c r="A206" s="22" t="s">
        <v>626</v>
      </c>
      <c r="B206" s="39" t="s">
        <v>3058</v>
      </c>
      <c r="C206" s="103">
        <v>102.41</v>
      </c>
      <c r="D206" s="104">
        <v>137</v>
      </c>
      <c r="E206" s="92"/>
      <c r="F206" s="110">
        <f t="shared" si="4"/>
        <v>6.7100813714486398E-3</v>
      </c>
      <c r="G206" s="110">
        <f t="shared" si="5"/>
        <v>1.2971519466747463E-3</v>
      </c>
    </row>
    <row r="207" spans="1:7" x14ac:dyDescent="0.25">
      <c r="A207" s="22" t="s">
        <v>627</v>
      </c>
      <c r="B207" s="39" t="s">
        <v>3059</v>
      </c>
      <c r="C207" s="103">
        <v>72.760000000000005</v>
      </c>
      <c r="D207" s="104">
        <v>86</v>
      </c>
      <c r="E207" s="92"/>
      <c r="F207" s="110">
        <f t="shared" si="4"/>
        <v>4.7673617868040537E-3</v>
      </c>
      <c r="G207" s="110">
        <f t="shared" si="5"/>
        <v>8.142705650658991E-4</v>
      </c>
    </row>
    <row r="208" spans="1:7" x14ac:dyDescent="0.25">
      <c r="A208" s="22" t="s">
        <v>628</v>
      </c>
      <c r="B208" s="39" t="s">
        <v>3060</v>
      </c>
      <c r="C208" s="103">
        <v>49.81</v>
      </c>
      <c r="D208" s="104">
        <v>52</v>
      </c>
      <c r="E208" s="92"/>
      <c r="F208" s="110">
        <f t="shared" si="4"/>
        <v>3.2636378587233357E-3</v>
      </c>
      <c r="G208" s="110">
        <f t="shared" si="5"/>
        <v>4.9234964399333435E-4</v>
      </c>
    </row>
    <row r="209" spans="1:7" x14ac:dyDescent="0.25">
      <c r="A209" s="22" t="s">
        <v>629</v>
      </c>
      <c r="B209" s="39" t="s">
        <v>3061</v>
      </c>
      <c r="C209" s="103">
        <v>122.77</v>
      </c>
      <c r="D209" s="104">
        <v>92</v>
      </c>
      <c r="E209" s="92"/>
      <c r="F209" s="110">
        <f t="shared" si="4"/>
        <v>8.044103993484519E-3</v>
      </c>
      <c r="G209" s="110">
        <f t="shared" si="5"/>
        <v>8.710801393728223E-4</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15262.109999999999</v>
      </c>
      <c r="D214" s="47">
        <f>SUM(D190:D213)</f>
        <v>105616</v>
      </c>
      <c r="E214" s="92"/>
      <c r="F214" s="119">
        <f>SUM(F190:F213)</f>
        <v>1.0000000000000002</v>
      </c>
      <c r="G214" s="119">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0.58018692771527769</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3570.77</v>
      </c>
      <c r="D219" s="104">
        <v>45461</v>
      </c>
      <c r="F219" s="110">
        <f t="shared" ref="F219:F233" si="6">IF($C$227=0,"",IF(C219="[for completion]","",C219/$C$227))</f>
        <v>0.23396306277441323</v>
      </c>
      <c r="G219" s="110">
        <f t="shared" ref="G219:G233" si="7">IF($D$227=0,"",IF(D219="[for completion]","",D219/$D$227))</f>
        <v>0.43043667626117255</v>
      </c>
    </row>
    <row r="220" spans="1:7" x14ac:dyDescent="0.25">
      <c r="A220" s="22" t="s">
        <v>641</v>
      </c>
      <c r="B220" s="22" t="s">
        <v>642</v>
      </c>
      <c r="C220" s="103">
        <v>1865.53</v>
      </c>
      <c r="D220" s="104">
        <v>11868</v>
      </c>
      <c r="F220" s="110">
        <f t="shared" si="6"/>
        <v>0.1222327712223277</v>
      </c>
      <c r="G220" s="110">
        <f t="shared" si="7"/>
        <v>0.11236933797909408</v>
      </c>
    </row>
    <row r="221" spans="1:7" x14ac:dyDescent="0.25">
      <c r="A221" s="22" t="s">
        <v>643</v>
      </c>
      <c r="B221" s="22" t="s">
        <v>644</v>
      </c>
      <c r="C221" s="103">
        <v>2118.02</v>
      </c>
      <c r="D221" s="104">
        <v>11906</v>
      </c>
      <c r="F221" s="110">
        <f t="shared" si="6"/>
        <v>0.13877635530080704</v>
      </c>
      <c r="G221" s="110">
        <f t="shared" si="7"/>
        <v>0.11272913194970459</v>
      </c>
    </row>
    <row r="222" spans="1:7" x14ac:dyDescent="0.25">
      <c r="A222" s="22" t="s">
        <v>645</v>
      </c>
      <c r="B222" s="22" t="s">
        <v>646</v>
      </c>
      <c r="C222" s="103">
        <v>2428.1799999999998</v>
      </c>
      <c r="D222" s="104">
        <v>12410</v>
      </c>
      <c r="F222" s="110">
        <f t="shared" si="6"/>
        <v>0.1590985781127249</v>
      </c>
      <c r="G222" s="110">
        <f t="shared" si="7"/>
        <v>0.11750113619148614</v>
      </c>
    </row>
    <row r="223" spans="1:7" x14ac:dyDescent="0.25">
      <c r="A223" s="22" t="s">
        <v>647</v>
      </c>
      <c r="B223" s="22" t="s">
        <v>648</v>
      </c>
      <c r="C223" s="103">
        <v>2537.9299999999998</v>
      </c>
      <c r="D223" s="104">
        <v>12144</v>
      </c>
      <c r="F223" s="110">
        <f t="shared" si="6"/>
        <v>0.16628958905420022</v>
      </c>
      <c r="G223" s="110">
        <f t="shared" si="7"/>
        <v>0.11498257839721254</v>
      </c>
    </row>
    <row r="224" spans="1:7" x14ac:dyDescent="0.25">
      <c r="A224" s="22" t="s">
        <v>649</v>
      </c>
      <c r="B224" s="22" t="s">
        <v>650</v>
      </c>
      <c r="C224" s="103">
        <v>2427</v>
      </c>
      <c r="D224" s="104">
        <v>10607</v>
      </c>
      <c r="F224" s="110">
        <f t="shared" si="6"/>
        <v>0.15902126245977782</v>
      </c>
      <c r="G224" s="110">
        <f t="shared" si="7"/>
        <v>0.10042985911225571</v>
      </c>
    </row>
    <row r="225" spans="1:7" x14ac:dyDescent="0.25">
      <c r="A225" s="22" t="s">
        <v>651</v>
      </c>
      <c r="B225" s="22" t="s">
        <v>652</v>
      </c>
      <c r="C225" s="103">
        <v>238.48</v>
      </c>
      <c r="D225" s="104">
        <v>895</v>
      </c>
      <c r="F225" s="110">
        <f t="shared" si="6"/>
        <v>1.5625624504082329E-2</v>
      </c>
      <c r="G225" s="110">
        <f t="shared" si="7"/>
        <v>8.4740948341160433E-3</v>
      </c>
    </row>
    <row r="226" spans="1:7" x14ac:dyDescent="0.25">
      <c r="A226" s="22" t="s">
        <v>653</v>
      </c>
      <c r="B226" s="22" t="s">
        <v>654</v>
      </c>
      <c r="C226" s="103">
        <v>76.2</v>
      </c>
      <c r="D226" s="104">
        <v>325</v>
      </c>
      <c r="F226" s="110">
        <f t="shared" si="6"/>
        <v>4.9927565716666959E-3</v>
      </c>
      <c r="G226" s="110">
        <f t="shared" si="7"/>
        <v>3.0771852749583396E-3</v>
      </c>
    </row>
    <row r="227" spans="1:7" x14ac:dyDescent="0.25">
      <c r="A227" s="22" t="s">
        <v>655</v>
      </c>
      <c r="B227" s="49" t="s">
        <v>93</v>
      </c>
      <c r="C227" s="103">
        <f>SUM(C219:C226)</f>
        <v>15262.11</v>
      </c>
      <c r="D227" s="104">
        <f>SUM(D219:D226)</f>
        <v>105616</v>
      </c>
      <c r="F227" s="98">
        <f>SUM(F219:F226)</f>
        <v>0.99999999999999978</v>
      </c>
      <c r="G227" s="98">
        <f>SUM(G219:G226)</f>
        <v>1</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0.49088209785134762</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5455.88</v>
      </c>
      <c r="D241" s="104">
        <v>59395</v>
      </c>
      <c r="F241" s="110">
        <f>IF($C$249=0,"",IF(C241="[Mark as ND1 if not relevant]","",C241/$C$249))</f>
        <v>0.3574789838881936</v>
      </c>
      <c r="G241" s="110">
        <f>IF($D$249=0,"",IF(D241="[Mark as ND1 if not relevant]","",D241/$D$249))</f>
        <v>0.56236744432661723</v>
      </c>
    </row>
    <row r="242" spans="1:7" x14ac:dyDescent="0.25">
      <c r="A242" s="22" t="s">
        <v>674</v>
      </c>
      <c r="B242" s="22" t="s">
        <v>642</v>
      </c>
      <c r="C242" s="103">
        <v>2490.3000000000002</v>
      </c>
      <c r="D242" s="104">
        <v>14263</v>
      </c>
      <c r="F242" s="110">
        <f t="shared" ref="F242:F248" si="8">IF($C$249=0,"",IF(C242="[Mark as ND1 if not relevant]","",C242/$C$249))</f>
        <v>0.16316889549930874</v>
      </c>
      <c r="G242" s="110">
        <f t="shared" ref="G242:G248" si="9">IF($D$249=0,"",IF(D242="[Mark as ND1 if not relevant]","",D242/$D$249))</f>
        <v>0.13504582638994092</v>
      </c>
    </row>
    <row r="243" spans="1:7" x14ac:dyDescent="0.25">
      <c r="A243" s="22" t="s">
        <v>675</v>
      </c>
      <c r="B243" s="22" t="s">
        <v>644</v>
      </c>
      <c r="C243" s="103">
        <v>2397.0300000000002</v>
      </c>
      <c r="D243" s="104">
        <v>11881</v>
      </c>
      <c r="F243" s="110">
        <f t="shared" si="8"/>
        <v>0.15705767882532548</v>
      </c>
      <c r="G243" s="110">
        <f t="shared" si="9"/>
        <v>0.11249242539009241</v>
      </c>
    </row>
    <row r="244" spans="1:7" x14ac:dyDescent="0.25">
      <c r="A244" s="22" t="s">
        <v>676</v>
      </c>
      <c r="B244" s="22" t="s">
        <v>646</v>
      </c>
      <c r="C244" s="103">
        <v>2283.9699999999998</v>
      </c>
      <c r="D244" s="104">
        <v>10190</v>
      </c>
      <c r="F244" s="110">
        <f t="shared" si="8"/>
        <v>0.14964978607137941</v>
      </c>
      <c r="G244" s="110">
        <f t="shared" si="9"/>
        <v>9.6481593697924556E-2</v>
      </c>
    </row>
    <row r="245" spans="1:7" x14ac:dyDescent="0.25">
      <c r="A245" s="22" t="s">
        <v>677</v>
      </c>
      <c r="B245" s="22" t="s">
        <v>648</v>
      </c>
      <c r="C245" s="103">
        <v>1366.54</v>
      </c>
      <c r="D245" s="104">
        <v>5161</v>
      </c>
      <c r="F245" s="110">
        <f t="shared" si="8"/>
        <v>8.9538136953630235E-2</v>
      </c>
      <c r="G245" s="110">
        <f t="shared" si="9"/>
        <v>4.8865702166338433E-2</v>
      </c>
    </row>
    <row r="246" spans="1:7" x14ac:dyDescent="0.25">
      <c r="A246" s="22" t="s">
        <v>678</v>
      </c>
      <c r="B246" s="22" t="s">
        <v>650</v>
      </c>
      <c r="C246" s="103">
        <v>1041.32</v>
      </c>
      <c r="D246" s="104">
        <v>4012</v>
      </c>
      <c r="F246" s="110">
        <f t="shared" si="8"/>
        <v>6.8229142778516716E-2</v>
      </c>
      <c r="G246" s="110">
        <f t="shared" si="9"/>
        <v>3.7986668686562641E-2</v>
      </c>
    </row>
    <row r="247" spans="1:7" x14ac:dyDescent="0.25">
      <c r="A247" s="22" t="s">
        <v>679</v>
      </c>
      <c r="B247" s="22" t="s">
        <v>652</v>
      </c>
      <c r="C247" s="103">
        <v>205.51</v>
      </c>
      <c r="D247" s="104">
        <v>643</v>
      </c>
      <c r="F247" s="110">
        <f t="shared" si="8"/>
        <v>1.346538156610165E-2</v>
      </c>
      <c r="G247" s="110">
        <f t="shared" si="9"/>
        <v>6.0880927132252686E-3</v>
      </c>
    </row>
    <row r="248" spans="1:7" x14ac:dyDescent="0.25">
      <c r="A248" s="22" t="s">
        <v>680</v>
      </c>
      <c r="B248" s="22" t="s">
        <v>654</v>
      </c>
      <c r="C248" s="103">
        <v>21.55</v>
      </c>
      <c r="D248" s="104">
        <v>71</v>
      </c>
      <c r="F248" s="110">
        <f t="shared" si="8"/>
        <v>1.4119944175441125E-3</v>
      </c>
      <c r="G248" s="110">
        <f t="shared" si="9"/>
        <v>6.7224662929859114E-4</v>
      </c>
    </row>
    <row r="249" spans="1:7" x14ac:dyDescent="0.25">
      <c r="A249" s="22" t="s">
        <v>681</v>
      </c>
      <c r="B249" s="49" t="s">
        <v>93</v>
      </c>
      <c r="C249" s="103">
        <f>SUM(C241:C248)</f>
        <v>15262.1</v>
      </c>
      <c r="D249" s="104">
        <f>SUM(D241:D248)</f>
        <v>105616</v>
      </c>
      <c r="F249" s="98">
        <f>SUM(F241:F248)</f>
        <v>1</v>
      </c>
      <c r="G249" s="98">
        <f>SUM(G241:G248)</f>
        <v>1</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0.94350190504281084</v>
      </c>
      <c r="E260" s="92"/>
      <c r="F260" s="92"/>
      <c r="G260" s="92"/>
    </row>
    <row r="261" spans="1:14" x14ac:dyDescent="0.25">
      <c r="A261" s="22" t="s">
        <v>694</v>
      </c>
      <c r="B261" s="22" t="s">
        <v>695</v>
      </c>
      <c r="C261" s="98">
        <v>2.7816675263126569E-3</v>
      </c>
      <c r="E261" s="92"/>
      <c r="F261" s="92"/>
    </row>
    <row r="262" spans="1:14" x14ac:dyDescent="0.25">
      <c r="A262" s="22" t="s">
        <v>696</v>
      </c>
      <c r="B262" s="22" t="s">
        <v>697</v>
      </c>
      <c r="C262" s="98">
        <v>5.3716427430876505E-2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2970</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2971</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2981</v>
      </c>
      <c r="B230" s="184"/>
      <c r="C230" s="185"/>
      <c r="D230" s="103"/>
    </row>
    <row r="231" spans="1:7" x14ac:dyDescent="0.25">
      <c r="A231" s="22" t="s">
        <v>2982</v>
      </c>
      <c r="B231" s="184"/>
      <c r="C231" s="185"/>
      <c r="D231" s="103"/>
    </row>
    <row r="232" spans="1:7" x14ac:dyDescent="0.25">
      <c r="A232" s="22" t="s">
        <v>2983</v>
      </c>
      <c r="B232" s="184"/>
      <c r="C232" s="185"/>
      <c r="D232" s="103"/>
    </row>
    <row r="233" spans="1:7" x14ac:dyDescent="0.25">
      <c r="A233" s="22" t="s">
        <v>2984</v>
      </c>
      <c r="B233" s="184"/>
      <c r="C233" s="185"/>
      <c r="D233" s="103"/>
    </row>
    <row r="234" spans="1:7" x14ac:dyDescent="0.25">
      <c r="A234" s="22" t="s">
        <v>2985</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2986</v>
      </c>
    </row>
    <row r="254" spans="1:4" x14ac:dyDescent="0.25">
      <c r="A254" s="22" t="s">
        <v>2987</v>
      </c>
    </row>
    <row r="255" spans="1:4" x14ac:dyDescent="0.25">
      <c r="A255" s="22" t="s">
        <v>2988</v>
      </c>
    </row>
    <row r="256" spans="1:4" x14ac:dyDescent="0.25">
      <c r="A256" s="22" t="s">
        <v>2989</v>
      </c>
    </row>
    <row r="257" spans="1:1" x14ac:dyDescent="0.2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2" zoomScale="80" zoomScaleNormal="80" workbookViewId="0">
      <selection activeCell="B64" sqref="B64"/>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3005</v>
      </c>
    </row>
    <row r="10" spans="1:3" ht="44.25" customHeight="1" x14ac:dyDescent="0.25">
      <c r="A10" s="1" t="s">
        <v>1129</v>
      </c>
      <c r="B10" s="36" t="s">
        <v>1343</v>
      </c>
      <c r="C10" s="186" t="s">
        <v>3006</v>
      </c>
    </row>
    <row r="11" spans="1:3" ht="54.75" customHeight="1" x14ac:dyDescent="0.25">
      <c r="A11" s="1" t="s">
        <v>1130</v>
      </c>
      <c r="B11" s="36" t="s">
        <v>1131</v>
      </c>
      <c r="C11" s="186" t="s">
        <v>3007</v>
      </c>
    </row>
    <row r="12" spans="1:3" x14ac:dyDescent="0.25">
      <c r="A12" s="1" t="s">
        <v>1132</v>
      </c>
      <c r="B12" s="36" t="s">
        <v>2599</v>
      </c>
      <c r="C12" s="191" t="s">
        <v>3008</v>
      </c>
    </row>
    <row r="13" spans="1:3" ht="45" x14ac:dyDescent="0.25">
      <c r="A13" s="1" t="s">
        <v>1134</v>
      </c>
      <c r="B13" s="36" t="s">
        <v>1133</v>
      </c>
      <c r="C13" s="186" t="s">
        <v>3009</v>
      </c>
    </row>
    <row r="14" spans="1:3" ht="45" x14ac:dyDescent="0.25">
      <c r="A14" s="1" t="s">
        <v>1136</v>
      </c>
      <c r="B14" s="36" t="s">
        <v>1135</v>
      </c>
      <c r="C14" s="186" t="s">
        <v>3010</v>
      </c>
    </row>
    <row r="15" spans="1:3" ht="30" x14ac:dyDescent="0.25">
      <c r="A15" s="1" t="s">
        <v>1138</v>
      </c>
      <c r="B15" s="36" t="s">
        <v>1137</v>
      </c>
      <c r="C15" s="186" t="s">
        <v>3011</v>
      </c>
    </row>
    <row r="16" spans="1:3" x14ac:dyDescent="0.25">
      <c r="A16" s="1" t="s">
        <v>1140</v>
      </c>
      <c r="B16" s="36" t="s">
        <v>1139</v>
      </c>
      <c r="C16" s="186" t="s">
        <v>3012</v>
      </c>
    </row>
    <row r="17" spans="1:3" ht="30" customHeight="1" x14ac:dyDescent="0.25">
      <c r="A17" s="1" t="s">
        <v>1142</v>
      </c>
      <c r="B17" s="40" t="s">
        <v>1141</v>
      </c>
      <c r="C17" s="186" t="s">
        <v>3013</v>
      </c>
    </row>
    <row r="18" spans="1:3" ht="105" x14ac:dyDescent="0.25">
      <c r="A18" s="1" t="s">
        <v>1144</v>
      </c>
      <c r="B18" s="40" t="s">
        <v>1143</v>
      </c>
      <c r="C18" s="186" t="s">
        <v>3014</v>
      </c>
    </row>
    <row r="19" spans="1:3" ht="30" x14ac:dyDescent="0.25">
      <c r="A19" s="1" t="s">
        <v>2598</v>
      </c>
      <c r="B19" s="40" t="s">
        <v>1145</v>
      </c>
      <c r="C19" s="186" t="s">
        <v>3015</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2969</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2991</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96"/>
  <sheetViews>
    <sheetView zoomScale="80" zoomScaleNormal="80" workbookViewId="0">
      <selection activeCell="E60" sqref="E60"/>
    </sheetView>
  </sheetViews>
  <sheetFormatPr defaultRowHeight="15" x14ac:dyDescent="0.25"/>
  <cols>
    <col min="1" max="1" width="68.85546875" style="187" bestFit="1" customWidth="1"/>
    <col min="2" max="5" width="21" style="187" customWidth="1"/>
    <col min="6" max="16384" width="9.140625" style="187"/>
  </cols>
  <sheetData>
    <row r="1" spans="1:5" ht="18.75" x14ac:dyDescent="0.3">
      <c r="A1" s="272" t="s">
        <v>3062</v>
      </c>
      <c r="B1" s="273"/>
      <c r="C1" s="273"/>
      <c r="D1" s="273"/>
      <c r="E1" s="273"/>
    </row>
    <row r="2" spans="1:5" x14ac:dyDescent="0.25">
      <c r="A2" s="192"/>
      <c r="B2" s="193"/>
      <c r="C2" s="194"/>
      <c r="D2" s="194"/>
      <c r="E2" s="194"/>
    </row>
    <row r="3" spans="1:5" ht="18.75" x14ac:dyDescent="0.25">
      <c r="A3" s="195" t="s">
        <v>3063</v>
      </c>
      <c r="B3" s="196">
        <v>44896</v>
      </c>
      <c r="C3" s="196">
        <v>44986</v>
      </c>
      <c r="D3" s="196">
        <v>45078</v>
      </c>
      <c r="E3" s="196">
        <v>45170</v>
      </c>
    </row>
    <row r="4" spans="1:5" x14ac:dyDescent="0.25">
      <c r="A4" s="197"/>
      <c r="B4" s="198"/>
      <c r="C4" s="198"/>
      <c r="D4" s="198"/>
      <c r="E4" s="198"/>
    </row>
    <row r="5" spans="1:5" ht="15.75" x14ac:dyDescent="0.25">
      <c r="A5" s="199" t="s">
        <v>3064</v>
      </c>
      <c r="B5" s="200" t="s">
        <v>3065</v>
      </c>
      <c r="C5" s="200" t="s">
        <v>3066</v>
      </c>
      <c r="D5" s="200" t="s">
        <v>3067</v>
      </c>
      <c r="E5" s="200" t="s">
        <v>3150</v>
      </c>
    </row>
    <row r="6" spans="1:5" ht="15.75" x14ac:dyDescent="0.25">
      <c r="A6" s="199" t="s">
        <v>3068</v>
      </c>
      <c r="B6" s="201">
        <v>118612</v>
      </c>
      <c r="C6" s="201">
        <v>117529</v>
      </c>
      <c r="D6" s="201">
        <v>116825</v>
      </c>
      <c r="E6" s="201">
        <v>116551</v>
      </c>
    </row>
    <row r="7" spans="1:5" ht="15.75" x14ac:dyDescent="0.25">
      <c r="A7" s="199" t="s">
        <v>3069</v>
      </c>
      <c r="B7" s="201">
        <v>107204</v>
      </c>
      <c r="C7" s="201">
        <v>106336</v>
      </c>
      <c r="D7" s="201">
        <v>105772</v>
      </c>
      <c r="E7" s="201">
        <v>105616</v>
      </c>
    </row>
    <row r="8" spans="1:5" ht="15.75" x14ac:dyDescent="0.25">
      <c r="A8" s="199" t="s">
        <v>3070</v>
      </c>
      <c r="B8" s="201" t="s">
        <v>3071</v>
      </c>
      <c r="C8" s="201" t="s">
        <v>3071</v>
      </c>
      <c r="D8" s="201" t="s">
        <v>3072</v>
      </c>
      <c r="E8" s="201" t="s">
        <v>3151</v>
      </c>
    </row>
    <row r="9" spans="1:5" ht="15.75" x14ac:dyDescent="0.25">
      <c r="A9" s="199" t="s">
        <v>3073</v>
      </c>
      <c r="B9" s="202">
        <v>128165.24735170134</v>
      </c>
      <c r="C9" s="202">
        <v>129094.60177130753</v>
      </c>
      <c r="D9" s="202">
        <v>129642.46747151722</v>
      </c>
      <c r="E9" s="202">
        <v>130947.83316659661</v>
      </c>
    </row>
    <row r="10" spans="1:5" ht="15.75" x14ac:dyDescent="0.25">
      <c r="A10" s="199"/>
      <c r="B10" s="202"/>
      <c r="C10" s="202"/>
      <c r="D10" s="202"/>
      <c r="E10" s="202"/>
    </row>
    <row r="11" spans="1:5" ht="15.75" x14ac:dyDescent="0.25">
      <c r="A11" s="203" t="s">
        <v>3074</v>
      </c>
      <c r="B11" s="204">
        <v>0.57668435228876003</v>
      </c>
      <c r="C11" s="204">
        <v>0.57712686447526784</v>
      </c>
      <c r="D11" s="204">
        <v>0.57823920034585186</v>
      </c>
      <c r="E11" s="204">
        <v>0.58018692771527769</v>
      </c>
    </row>
    <row r="12" spans="1:5" ht="15.75" x14ac:dyDescent="0.25">
      <c r="A12" s="203" t="s">
        <v>3075</v>
      </c>
      <c r="B12" s="204">
        <v>0.4758956116476275</v>
      </c>
      <c r="C12" s="204">
        <v>0.48134376206093621</v>
      </c>
      <c r="D12" s="204">
        <v>0.48864199876449849</v>
      </c>
      <c r="E12" s="204">
        <v>0.49088209785134762</v>
      </c>
    </row>
    <row r="13" spans="1:5" ht="15.75" x14ac:dyDescent="0.25">
      <c r="A13" s="203" t="s">
        <v>3076</v>
      </c>
      <c r="B13" s="204">
        <v>0.33471998162228556</v>
      </c>
      <c r="C13" s="204">
        <v>0.33827979573356282</v>
      </c>
      <c r="D13" s="204">
        <v>0.34278516976195694</v>
      </c>
      <c r="E13" s="204">
        <v>0.3445706848009048</v>
      </c>
    </row>
    <row r="14" spans="1:5" ht="15.75" x14ac:dyDescent="0.25">
      <c r="A14" s="199" t="s">
        <v>3077</v>
      </c>
      <c r="B14" s="204" t="s">
        <v>3078</v>
      </c>
      <c r="C14" s="204" t="s">
        <v>3079</v>
      </c>
      <c r="D14" s="204" t="s">
        <v>3079</v>
      </c>
      <c r="E14" s="204" t="s">
        <v>3152</v>
      </c>
    </row>
    <row r="15" spans="1:5" ht="15.75" x14ac:dyDescent="0.25">
      <c r="A15" s="199" t="s">
        <v>3080</v>
      </c>
      <c r="B15" s="204" t="s">
        <v>3081</v>
      </c>
      <c r="C15" s="204" t="s">
        <v>3082</v>
      </c>
      <c r="D15" s="204" t="s">
        <v>3082</v>
      </c>
      <c r="E15" s="204" t="s">
        <v>3153</v>
      </c>
    </row>
    <row r="16" spans="1:5" ht="15.75" x14ac:dyDescent="0.25">
      <c r="A16" s="199"/>
      <c r="B16" s="205"/>
      <c r="C16" s="205"/>
      <c r="D16" s="205"/>
      <c r="E16" s="205"/>
    </row>
    <row r="17" spans="1:5" ht="15.75" x14ac:dyDescent="0.25">
      <c r="A17" s="199" t="s">
        <v>3083</v>
      </c>
      <c r="B17" s="206" t="s">
        <v>3084</v>
      </c>
      <c r="C17" s="206" t="s">
        <v>3084</v>
      </c>
      <c r="D17" s="206" t="s">
        <v>3084</v>
      </c>
      <c r="E17" s="206" t="s">
        <v>3084</v>
      </c>
    </row>
    <row r="18" spans="1:5" ht="15.75" x14ac:dyDescent="0.25">
      <c r="A18" s="199" t="s">
        <v>3085</v>
      </c>
      <c r="B18" s="206" t="s">
        <v>3086</v>
      </c>
      <c r="C18" s="206" t="s">
        <v>3086</v>
      </c>
      <c r="D18" s="206" t="s">
        <v>3086</v>
      </c>
      <c r="E18" s="206" t="s">
        <v>3086</v>
      </c>
    </row>
    <row r="19" spans="1:5" ht="15.75" x14ac:dyDescent="0.25">
      <c r="A19" s="199" t="s">
        <v>3087</v>
      </c>
      <c r="B19" s="207">
        <v>0.1</v>
      </c>
      <c r="C19" s="207">
        <v>0.1</v>
      </c>
      <c r="D19" s="207">
        <v>0.1</v>
      </c>
      <c r="E19" s="207">
        <v>0.1</v>
      </c>
    </row>
    <row r="20" spans="1:5" ht="15.75" x14ac:dyDescent="0.25">
      <c r="A20" s="203" t="s">
        <v>3088</v>
      </c>
      <c r="B20" s="207">
        <v>0</v>
      </c>
      <c r="C20" s="207">
        <v>0</v>
      </c>
      <c r="D20" s="207">
        <v>0</v>
      </c>
      <c r="E20" s="207">
        <v>0</v>
      </c>
    </row>
    <row r="21" spans="1:5" ht="15.75" x14ac:dyDescent="0.25">
      <c r="A21" s="199" t="s">
        <v>3089</v>
      </c>
      <c r="B21" s="206" t="s">
        <v>3086</v>
      </c>
      <c r="C21" s="206" t="s">
        <v>3086</v>
      </c>
      <c r="D21" s="206" t="s">
        <v>3086</v>
      </c>
      <c r="E21" s="206" t="s">
        <v>3086</v>
      </c>
    </row>
    <row r="22" spans="1:5" ht="15.75" x14ac:dyDescent="0.25">
      <c r="A22" s="199" t="s">
        <v>3090</v>
      </c>
      <c r="B22" s="207">
        <v>0.1</v>
      </c>
      <c r="C22" s="207">
        <v>0.1</v>
      </c>
      <c r="D22" s="207">
        <v>0.1</v>
      </c>
      <c r="E22" s="207">
        <v>0.1</v>
      </c>
    </row>
    <row r="23" spans="1:5" ht="15.75" x14ac:dyDescent="0.25">
      <c r="A23" s="199" t="s">
        <v>3091</v>
      </c>
      <c r="B23" s="207">
        <v>0</v>
      </c>
      <c r="C23" s="207">
        <v>0</v>
      </c>
      <c r="D23" s="207">
        <v>0</v>
      </c>
      <c r="E23" s="207">
        <v>0</v>
      </c>
    </row>
    <row r="24" spans="1:5" ht="15.75" x14ac:dyDescent="0.25">
      <c r="A24" s="199" t="s">
        <v>3092</v>
      </c>
      <c r="B24" s="207">
        <v>0</v>
      </c>
      <c r="C24" s="207">
        <v>0</v>
      </c>
      <c r="D24" s="207">
        <v>0</v>
      </c>
      <c r="E24" s="207">
        <v>0</v>
      </c>
    </row>
    <row r="25" spans="1:5" ht="15.75" x14ac:dyDescent="0.25">
      <c r="A25" s="199" t="s">
        <v>3093</v>
      </c>
      <c r="B25" s="207">
        <v>1</v>
      </c>
      <c r="C25" s="207">
        <v>1</v>
      </c>
      <c r="D25" s="207">
        <v>1</v>
      </c>
      <c r="E25" s="207">
        <v>1</v>
      </c>
    </row>
    <row r="26" spans="1:5" ht="15.75" x14ac:dyDescent="0.25">
      <c r="A26" s="208" t="s">
        <v>3094</v>
      </c>
      <c r="B26" s="209">
        <v>0</v>
      </c>
      <c r="C26" s="209">
        <v>0</v>
      </c>
      <c r="D26" s="209">
        <v>0</v>
      </c>
      <c r="E26" s="209">
        <v>0</v>
      </c>
    </row>
    <row r="27" spans="1:5" x14ac:dyDescent="0.25">
      <c r="A27" s="210"/>
      <c r="B27" s="211"/>
      <c r="C27" s="212"/>
      <c r="D27" s="212"/>
    </row>
    <row r="28" spans="1:5" ht="18.75" x14ac:dyDescent="0.3">
      <c r="A28" s="213" t="s">
        <v>3095</v>
      </c>
      <c r="B28" s="214"/>
      <c r="C28" s="215"/>
      <c r="D28" s="215"/>
      <c r="E28" s="216"/>
    </row>
    <row r="29" spans="1:5" x14ac:dyDescent="0.25">
      <c r="A29" s="217"/>
      <c r="B29" s="218"/>
      <c r="C29" s="219"/>
      <c r="D29" s="219"/>
      <c r="E29" s="219"/>
    </row>
    <row r="30" spans="1:5" ht="15.75" x14ac:dyDescent="0.25">
      <c r="A30" s="199" t="s">
        <v>3096</v>
      </c>
      <c r="B30" s="207">
        <v>0.36036904395568559</v>
      </c>
      <c r="C30" s="220">
        <v>0.35762100700922683</v>
      </c>
      <c r="D30" s="220">
        <v>0.35547682309113193</v>
      </c>
      <c r="E30" s="220">
        <v>0.35469031755215652</v>
      </c>
    </row>
    <row r="31" spans="1:5" ht="15.75" x14ac:dyDescent="0.25">
      <c r="A31" s="199" t="s">
        <v>3097</v>
      </c>
      <c r="B31" s="207">
        <v>0.6396309560443143</v>
      </c>
      <c r="C31" s="220">
        <v>0.64237899299077317</v>
      </c>
      <c r="D31" s="220">
        <v>0.64452317690886796</v>
      </c>
      <c r="E31" s="220">
        <v>0.64530968244784359</v>
      </c>
    </row>
    <row r="32" spans="1:5" ht="15.75" x14ac:dyDescent="0.25">
      <c r="A32" s="199"/>
      <c r="B32" s="221"/>
      <c r="C32" s="222"/>
      <c r="D32" s="223"/>
      <c r="E32" s="223"/>
    </row>
    <row r="33" spans="1:5" ht="15.75" x14ac:dyDescent="0.25">
      <c r="A33" s="199" t="s">
        <v>3098</v>
      </c>
      <c r="B33" s="221">
        <v>0.1482424277814651</v>
      </c>
      <c r="C33" s="224">
        <v>0.14666189581266964</v>
      </c>
      <c r="D33" s="224">
        <v>0.14574687854362955</v>
      </c>
      <c r="E33" s="224">
        <v>0.14253726293575827</v>
      </c>
    </row>
    <row r="34" spans="1:5" ht="15.75" x14ac:dyDescent="0.25">
      <c r="A34" s="199" t="s">
        <v>3099</v>
      </c>
      <c r="B34" s="221">
        <v>0.38790867245880278</v>
      </c>
      <c r="C34" s="224">
        <v>0.38495650811988691</v>
      </c>
      <c r="D34" s="224">
        <v>0.38485450178172442</v>
      </c>
      <c r="E34" s="224">
        <v>0.38289415697665585</v>
      </c>
    </row>
    <row r="35" spans="1:5" ht="15.75" x14ac:dyDescent="0.25">
      <c r="A35" s="199" t="s">
        <v>3100</v>
      </c>
      <c r="B35" s="221">
        <v>0.32467074943934721</v>
      </c>
      <c r="C35" s="224">
        <v>0.32623485581700662</v>
      </c>
      <c r="D35" s="224">
        <v>0.32598438136462865</v>
      </c>
      <c r="E35" s="224">
        <v>0.33031235486308042</v>
      </c>
    </row>
    <row r="36" spans="1:5" ht="15.75" x14ac:dyDescent="0.25">
      <c r="A36" s="199" t="s">
        <v>3101</v>
      </c>
      <c r="B36" s="221">
        <v>8.3241974510733313E-2</v>
      </c>
      <c r="C36" s="224">
        <v>8.5104153481252734E-2</v>
      </c>
      <c r="D36" s="224">
        <v>8.6574306832273268E-2</v>
      </c>
      <c r="E36" s="224">
        <v>8.7958484011918761E-2</v>
      </c>
    </row>
    <row r="37" spans="1:5" ht="15.75" x14ac:dyDescent="0.25">
      <c r="A37" s="208" t="s">
        <v>3102</v>
      </c>
      <c r="B37" s="225">
        <v>5.5936175809651635E-2</v>
      </c>
      <c r="C37" s="226">
        <v>5.7042586769183917E-2</v>
      </c>
      <c r="D37" s="226">
        <v>5.6839931477744125E-2</v>
      </c>
      <c r="E37" s="226">
        <v>5.6297741212586773E-2</v>
      </c>
    </row>
    <row r="38" spans="1:5" x14ac:dyDescent="0.25">
      <c r="A38" s="210"/>
      <c r="B38" s="227"/>
      <c r="C38" s="228"/>
      <c r="D38" s="228"/>
      <c r="E38" s="228"/>
    </row>
    <row r="39" spans="1:5" ht="18.75" x14ac:dyDescent="0.3">
      <c r="A39" s="213" t="s">
        <v>3103</v>
      </c>
      <c r="B39" s="274"/>
      <c r="C39" s="275"/>
      <c r="D39" s="275"/>
      <c r="E39" s="229"/>
    </row>
    <row r="40" spans="1:5" x14ac:dyDescent="0.25">
      <c r="A40" s="230"/>
      <c r="B40" s="218"/>
      <c r="C40" s="222"/>
      <c r="D40" s="222"/>
      <c r="E40" s="222"/>
    </row>
    <row r="41" spans="1:5" ht="15.75" x14ac:dyDescent="0.25">
      <c r="A41" s="231" t="s">
        <v>3104</v>
      </c>
      <c r="B41" s="201">
        <v>0</v>
      </c>
      <c r="C41" s="201">
        <v>0</v>
      </c>
      <c r="D41" s="201">
        <v>0</v>
      </c>
      <c r="E41" s="201">
        <v>0</v>
      </c>
    </row>
    <row r="42" spans="1:5" ht="15.75" x14ac:dyDescent="0.25">
      <c r="A42" s="232" t="s">
        <v>3105</v>
      </c>
      <c r="B42" s="233">
        <v>0</v>
      </c>
      <c r="C42" s="233">
        <v>0</v>
      </c>
      <c r="D42" s="233">
        <v>0</v>
      </c>
      <c r="E42" s="233">
        <v>0</v>
      </c>
    </row>
    <row r="43" spans="1:5" ht="15.75" x14ac:dyDescent="0.25">
      <c r="A43" s="232" t="s">
        <v>3106</v>
      </c>
      <c r="B43" s="234">
        <v>0</v>
      </c>
      <c r="C43" s="234">
        <v>0</v>
      </c>
      <c r="D43" s="234">
        <v>0</v>
      </c>
      <c r="E43" s="234">
        <v>0</v>
      </c>
    </row>
    <row r="44" spans="1:5" ht="15.75" x14ac:dyDescent="0.25">
      <c r="A44" s="232" t="s">
        <v>3107</v>
      </c>
      <c r="B44" s="235">
        <v>0</v>
      </c>
      <c r="C44" s="233">
        <v>0</v>
      </c>
      <c r="D44" s="233">
        <v>0</v>
      </c>
      <c r="E44" s="233">
        <v>0</v>
      </c>
    </row>
    <row r="45" spans="1:5" ht="15.75" x14ac:dyDescent="0.25">
      <c r="A45" s="236" t="s">
        <v>3108</v>
      </c>
      <c r="B45" s="237">
        <v>0</v>
      </c>
      <c r="C45" s="237">
        <v>0</v>
      </c>
      <c r="D45" s="237">
        <v>0</v>
      </c>
      <c r="E45" s="237">
        <v>0</v>
      </c>
    </row>
    <row r="46" spans="1:5" x14ac:dyDescent="0.25">
      <c r="A46" s="210"/>
      <c r="B46" s="238"/>
      <c r="C46" s="212"/>
      <c r="D46" s="212"/>
      <c r="E46" s="212"/>
    </row>
    <row r="47" spans="1:5" ht="18.75" x14ac:dyDescent="0.3">
      <c r="A47" s="239" t="s">
        <v>3109</v>
      </c>
      <c r="B47" s="274"/>
      <c r="C47" s="275"/>
      <c r="D47" s="275"/>
      <c r="E47" s="229"/>
    </row>
    <row r="48" spans="1:5" x14ac:dyDescent="0.25">
      <c r="A48" s="210"/>
      <c r="B48" s="240"/>
      <c r="C48" s="241"/>
      <c r="D48" s="241"/>
      <c r="E48" s="241"/>
    </row>
    <row r="49" spans="1:5" ht="15.75" x14ac:dyDescent="0.25">
      <c r="A49" s="203" t="s">
        <v>3110</v>
      </c>
      <c r="B49" s="242">
        <v>14</v>
      </c>
      <c r="C49" s="242">
        <v>13</v>
      </c>
      <c r="D49" s="242">
        <v>16</v>
      </c>
      <c r="E49" s="242">
        <v>15</v>
      </c>
    </row>
    <row r="50" spans="1:5" ht="15.75" x14ac:dyDescent="0.25">
      <c r="A50" s="203" t="s">
        <v>3111</v>
      </c>
      <c r="B50" s="243">
        <v>8.2750000000000004</v>
      </c>
      <c r="C50" s="243">
        <v>7.2750000000000004</v>
      </c>
      <c r="D50" s="243">
        <v>10.275</v>
      </c>
      <c r="E50" s="243">
        <v>9.7750000000000004</v>
      </c>
    </row>
    <row r="51" spans="1:5" ht="15.75" x14ac:dyDescent="0.25">
      <c r="A51" s="203" t="s">
        <v>3112</v>
      </c>
      <c r="B51" s="244" t="s">
        <v>3113</v>
      </c>
      <c r="C51" s="244" t="s">
        <v>3114</v>
      </c>
      <c r="D51" s="244" t="s">
        <v>3115</v>
      </c>
      <c r="E51" s="264" t="s">
        <v>3161</v>
      </c>
    </row>
    <row r="52" spans="1:5" ht="15.75" x14ac:dyDescent="0.25">
      <c r="A52" s="203" t="s">
        <v>3116</v>
      </c>
      <c r="B52" s="245" t="s">
        <v>3117</v>
      </c>
      <c r="C52" s="245" t="s">
        <v>3117</v>
      </c>
      <c r="D52" s="245" t="s">
        <v>3117</v>
      </c>
      <c r="E52" s="245" t="s">
        <v>3117</v>
      </c>
    </row>
    <row r="53" spans="1:5" ht="31.5" x14ac:dyDescent="0.25">
      <c r="A53" s="246" t="s">
        <v>3118</v>
      </c>
      <c r="B53" s="276" t="s">
        <v>3119</v>
      </c>
      <c r="C53" s="277"/>
      <c r="D53" s="277"/>
      <c r="E53" s="278"/>
    </row>
    <row r="54" spans="1:5" ht="15.75" x14ac:dyDescent="0.25">
      <c r="A54" s="208" t="s">
        <v>3120</v>
      </c>
      <c r="B54" s="279" t="s">
        <v>3121</v>
      </c>
      <c r="C54" s="280"/>
      <c r="D54" s="280"/>
      <c r="E54" s="281"/>
    </row>
    <row r="55" spans="1:5" x14ac:dyDescent="0.25">
      <c r="A55" s="247"/>
      <c r="B55" s="248"/>
      <c r="C55" s="249"/>
      <c r="D55" s="249"/>
    </row>
    <row r="56" spans="1:5" ht="18.75" x14ac:dyDescent="0.3">
      <c r="A56" s="213" t="s">
        <v>3122</v>
      </c>
      <c r="B56" s="215"/>
      <c r="C56" s="215"/>
      <c r="D56" s="216"/>
      <c r="E56" s="216"/>
    </row>
    <row r="57" spans="1:5" x14ac:dyDescent="0.25">
      <c r="A57" s="250"/>
      <c r="B57" s="251"/>
      <c r="C57" s="251"/>
      <c r="D57" s="251"/>
      <c r="E57" s="251"/>
    </row>
    <row r="58" spans="1:5" ht="15.75" x14ac:dyDescent="0.25">
      <c r="A58" s="203" t="s">
        <v>3123</v>
      </c>
      <c r="B58" s="207">
        <v>0.83367824631903309</v>
      </c>
      <c r="C58" s="207">
        <v>1.0780195030226802</v>
      </c>
      <c r="D58" s="207">
        <v>0.47070394041557173</v>
      </c>
      <c r="E58" s="207">
        <v>0.55782594815959086</v>
      </c>
    </row>
    <row r="59" spans="1:5" ht="15.75" x14ac:dyDescent="0.25">
      <c r="A59" s="203" t="s">
        <v>3124</v>
      </c>
      <c r="B59" s="200">
        <v>15.079173802</v>
      </c>
      <c r="C59" s="200">
        <v>15.17235945158</v>
      </c>
      <c r="D59" s="200">
        <v>14.974671197999999</v>
      </c>
      <c r="E59" s="200">
        <v>15.073173916</v>
      </c>
    </row>
    <row r="60" spans="1:5" ht="15.75" x14ac:dyDescent="0.25">
      <c r="A60" s="203" t="s">
        <v>3125</v>
      </c>
      <c r="B60" s="200">
        <v>15.129283914</v>
      </c>
      <c r="C60" s="200">
        <v>15.08969418091</v>
      </c>
      <c r="D60" s="200">
        <v>15.05488079341</v>
      </c>
      <c r="E60" s="200">
        <f>(15073173916+80209322.86)/1000000000</f>
        <v>15.15338323886</v>
      </c>
    </row>
    <row r="61" spans="1:5" ht="15.75" x14ac:dyDescent="0.25">
      <c r="A61" s="199" t="s">
        <v>3126</v>
      </c>
      <c r="B61" s="207">
        <v>0.81884289684712996</v>
      </c>
      <c r="C61" s="207">
        <v>1.0583803062419244</v>
      </c>
      <c r="D61" s="252">
        <v>0.45408008986958626</v>
      </c>
      <c r="E61" s="252">
        <v>0.53849837911611265</v>
      </c>
    </row>
    <row r="62" spans="1:5" ht="15.75" x14ac:dyDescent="0.25">
      <c r="A62" s="203" t="s">
        <v>3127</v>
      </c>
      <c r="B62" s="207">
        <v>0.03</v>
      </c>
      <c r="C62" s="207">
        <v>0.03</v>
      </c>
      <c r="D62" s="207">
        <v>0.03</v>
      </c>
      <c r="E62" s="207">
        <v>0.03</v>
      </c>
    </row>
    <row r="63" spans="1:5" ht="15.75" x14ac:dyDescent="0.25">
      <c r="A63" s="199" t="s">
        <v>3128</v>
      </c>
      <c r="B63" s="207">
        <v>0.05</v>
      </c>
      <c r="C63" s="207">
        <v>0.05</v>
      </c>
      <c r="D63" s="207">
        <v>0.05</v>
      </c>
      <c r="E63" s="207">
        <v>0.05</v>
      </c>
    </row>
    <row r="64" spans="1:5" ht="15.75" x14ac:dyDescent="0.25">
      <c r="A64" s="199" t="s">
        <v>3129</v>
      </c>
      <c r="B64" s="207">
        <v>0.25</v>
      </c>
      <c r="C64" s="207">
        <v>0.25</v>
      </c>
      <c r="D64" s="207">
        <v>0.25</v>
      </c>
      <c r="E64" s="207">
        <v>0.25</v>
      </c>
    </row>
    <row r="65" spans="1:5" ht="15.75" x14ac:dyDescent="0.25">
      <c r="A65" s="199" t="s">
        <v>3130</v>
      </c>
      <c r="B65" s="253">
        <v>5.0210112000000001E-2</v>
      </c>
      <c r="C65" s="253">
        <v>6.0209885909999997E-2</v>
      </c>
      <c r="D65" s="253">
        <v>8.0209595410000001E-2</v>
      </c>
      <c r="E65" s="253">
        <v>8.0209322860000001E-2</v>
      </c>
    </row>
    <row r="66" spans="1:5" ht="15.75" x14ac:dyDescent="0.25">
      <c r="A66" s="199" t="s">
        <v>3131</v>
      </c>
      <c r="B66" s="253">
        <v>5.0210112000000001E-2</v>
      </c>
      <c r="C66" s="253">
        <v>6.0209885909999997E-2</v>
      </c>
      <c r="D66" s="253">
        <v>8.0209595410000001E-2</v>
      </c>
      <c r="E66" s="253">
        <f>E65</f>
        <v>8.0209322860000001E-2</v>
      </c>
    </row>
    <row r="67" spans="1:5" ht="15.75" x14ac:dyDescent="0.25">
      <c r="A67" s="199" t="s">
        <v>3132</v>
      </c>
      <c r="B67" s="254">
        <v>10.751314605808066</v>
      </c>
      <c r="C67" s="254">
        <v>10.81791480212105</v>
      </c>
      <c r="D67" s="254">
        <v>10.845401918361548</v>
      </c>
      <c r="E67" s="254">
        <v>10.943578415933715</v>
      </c>
    </row>
    <row r="68" spans="1:5" ht="15.75" x14ac:dyDescent="0.25">
      <c r="A68" s="199" t="s">
        <v>3133</v>
      </c>
      <c r="B68" s="255" t="s">
        <v>3086</v>
      </c>
      <c r="C68" s="254" t="s">
        <v>3086</v>
      </c>
      <c r="D68" s="254" t="s">
        <v>3086</v>
      </c>
      <c r="E68" s="254" t="s">
        <v>3086</v>
      </c>
    </row>
    <row r="69" spans="1:5" ht="15.75" x14ac:dyDescent="0.25">
      <c r="A69" s="199" t="s">
        <v>3134</v>
      </c>
      <c r="B69" s="282" t="s">
        <v>3135</v>
      </c>
      <c r="C69" s="283"/>
      <c r="D69" s="283"/>
      <c r="E69" s="284"/>
    </row>
    <row r="70" spans="1:5" ht="15.75" x14ac:dyDescent="0.25">
      <c r="A70" s="208" t="s">
        <v>3136</v>
      </c>
      <c r="B70" s="256" t="s">
        <v>3086</v>
      </c>
      <c r="C70" s="256" t="s">
        <v>3086</v>
      </c>
      <c r="D70" s="256" t="s">
        <v>3086</v>
      </c>
      <c r="E70" s="256" t="s">
        <v>3086</v>
      </c>
    </row>
    <row r="71" spans="1:5" x14ac:dyDescent="0.25">
      <c r="A71" s="247"/>
      <c r="B71" s="257"/>
      <c r="C71" s="258"/>
      <c r="D71" s="259"/>
    </row>
    <row r="72" spans="1:5" ht="30.75" customHeight="1" x14ac:dyDescent="0.25">
      <c r="A72" s="285" t="s">
        <v>3137</v>
      </c>
      <c r="B72" s="286"/>
      <c r="C72" s="286"/>
      <c r="D72" s="286"/>
      <c r="E72" s="287"/>
    </row>
    <row r="73" spans="1:5" x14ac:dyDescent="0.25">
      <c r="A73" s="270"/>
      <c r="B73" s="271"/>
      <c r="C73" s="271"/>
      <c r="D73" s="271"/>
      <c r="E73" s="260"/>
    </row>
    <row r="74" spans="1:5" ht="47.25" customHeight="1" x14ac:dyDescent="0.25">
      <c r="A74" s="270" t="s">
        <v>3138</v>
      </c>
      <c r="B74" s="271"/>
      <c r="C74" s="271"/>
      <c r="D74" s="271"/>
      <c r="E74" s="288"/>
    </row>
    <row r="75" spans="1:5" x14ac:dyDescent="0.25">
      <c r="A75" s="270"/>
      <c r="B75" s="271"/>
      <c r="C75" s="271"/>
      <c r="D75" s="271"/>
      <c r="E75" s="260"/>
    </row>
    <row r="76" spans="1:5" x14ac:dyDescent="0.25">
      <c r="A76" s="270" t="s">
        <v>3139</v>
      </c>
      <c r="B76" s="271"/>
      <c r="C76" s="271"/>
      <c r="D76" s="271"/>
      <c r="E76" s="288"/>
    </row>
    <row r="77" spans="1:5" x14ac:dyDescent="0.25">
      <c r="A77" s="270"/>
      <c r="B77" s="271"/>
      <c r="C77" s="271"/>
      <c r="D77" s="271"/>
      <c r="E77" s="260"/>
    </row>
    <row r="78" spans="1:5" x14ac:dyDescent="0.25">
      <c r="A78" s="270" t="s">
        <v>3140</v>
      </c>
      <c r="B78" s="271"/>
      <c r="C78" s="271"/>
      <c r="D78" s="271"/>
      <c r="E78" s="288"/>
    </row>
    <row r="79" spans="1:5" x14ac:dyDescent="0.25">
      <c r="A79" s="270"/>
      <c r="B79" s="271"/>
      <c r="C79" s="271"/>
      <c r="D79" s="271"/>
      <c r="E79" s="260"/>
    </row>
    <row r="80" spans="1:5" x14ac:dyDescent="0.25">
      <c r="A80" s="270" t="s">
        <v>3141</v>
      </c>
      <c r="B80" s="271"/>
      <c r="C80" s="271"/>
      <c r="D80" s="271"/>
      <c r="E80" s="288"/>
    </row>
    <row r="81" spans="1:5" x14ac:dyDescent="0.25">
      <c r="A81" s="270"/>
      <c r="B81" s="271"/>
      <c r="C81" s="271"/>
      <c r="D81" s="271"/>
      <c r="E81" s="241"/>
    </row>
    <row r="82" spans="1:5" x14ac:dyDescent="0.25">
      <c r="A82" s="270" t="s">
        <v>3142</v>
      </c>
      <c r="B82" s="271"/>
      <c r="C82" s="271"/>
      <c r="D82" s="271"/>
      <c r="E82" s="288"/>
    </row>
    <row r="83" spans="1:5" x14ac:dyDescent="0.25">
      <c r="A83" s="270"/>
      <c r="B83" s="271"/>
      <c r="C83" s="271"/>
      <c r="D83" s="271"/>
      <c r="E83" s="241"/>
    </row>
    <row r="84" spans="1:5" x14ac:dyDescent="0.25">
      <c r="A84" s="270" t="s">
        <v>3143</v>
      </c>
      <c r="B84" s="271"/>
      <c r="C84" s="271"/>
      <c r="D84" s="271"/>
      <c r="E84" s="288"/>
    </row>
    <row r="85" spans="1:5" x14ac:dyDescent="0.25">
      <c r="A85" s="270"/>
      <c r="B85" s="271"/>
      <c r="C85" s="271"/>
      <c r="D85" s="271"/>
      <c r="E85" s="241"/>
    </row>
    <row r="86" spans="1:5" x14ac:dyDescent="0.25">
      <c r="A86" s="270" t="s">
        <v>3144</v>
      </c>
      <c r="B86" s="271"/>
      <c r="C86" s="271"/>
      <c r="D86" s="271"/>
      <c r="E86" s="288"/>
    </row>
    <row r="87" spans="1:5" x14ac:dyDescent="0.25">
      <c r="A87" s="270"/>
      <c r="B87" s="271"/>
      <c r="C87" s="271"/>
      <c r="D87" s="271"/>
      <c r="E87" s="241"/>
    </row>
    <row r="88" spans="1:5" x14ac:dyDescent="0.25">
      <c r="A88" s="270" t="s">
        <v>3145</v>
      </c>
      <c r="B88" s="271"/>
      <c r="C88" s="271"/>
      <c r="D88" s="271"/>
      <c r="E88" s="288"/>
    </row>
    <row r="89" spans="1:5" x14ac:dyDescent="0.25">
      <c r="A89" s="270"/>
      <c r="B89" s="271"/>
      <c r="C89" s="271"/>
      <c r="D89" s="271"/>
      <c r="E89" s="241"/>
    </row>
    <row r="90" spans="1:5" x14ac:dyDescent="0.25">
      <c r="A90" s="270" t="s">
        <v>3146</v>
      </c>
      <c r="B90" s="271"/>
      <c r="C90" s="271"/>
      <c r="D90" s="271"/>
      <c r="E90" s="288"/>
    </row>
    <row r="91" spans="1:5" x14ac:dyDescent="0.25">
      <c r="A91" s="270"/>
      <c r="B91" s="271"/>
      <c r="C91" s="271"/>
      <c r="D91" s="271"/>
      <c r="E91" s="241"/>
    </row>
    <row r="92" spans="1:5" x14ac:dyDescent="0.25">
      <c r="A92" s="270" t="s">
        <v>3147</v>
      </c>
      <c r="B92" s="271"/>
      <c r="C92" s="271"/>
      <c r="D92" s="271"/>
      <c r="E92" s="288"/>
    </row>
    <row r="93" spans="1:5" x14ac:dyDescent="0.25">
      <c r="A93" s="270"/>
      <c r="B93" s="271"/>
      <c r="C93" s="271"/>
      <c r="D93" s="271"/>
      <c r="E93" s="241"/>
    </row>
    <row r="94" spans="1:5" x14ac:dyDescent="0.25">
      <c r="A94" s="270" t="s">
        <v>3148</v>
      </c>
      <c r="B94" s="271"/>
      <c r="C94" s="271"/>
      <c r="D94" s="271"/>
      <c r="E94" s="288"/>
    </row>
    <row r="95" spans="1:5" x14ac:dyDescent="0.25">
      <c r="A95" s="270"/>
      <c r="B95" s="271"/>
      <c r="C95" s="271"/>
      <c r="D95" s="271"/>
      <c r="E95" s="241"/>
    </row>
    <row r="96" spans="1:5" x14ac:dyDescent="0.25">
      <c r="A96" s="289" t="s">
        <v>3149</v>
      </c>
      <c r="B96" s="290"/>
      <c r="C96" s="290"/>
      <c r="D96" s="290"/>
      <c r="E96" s="291"/>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5" zoomScale="80" zoomScaleNormal="80" workbookViewId="0">
      <selection activeCell="C76" sqref="C76"/>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92" t="s">
        <v>1475</v>
      </c>
      <c r="B1" s="292"/>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3154</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1" t="s">
        <v>1158</v>
      </c>
      <c r="D14" s="261" t="s">
        <v>1158</v>
      </c>
      <c r="E14" s="28"/>
      <c r="F14" s="28"/>
      <c r="G14" s="28"/>
      <c r="H14" s="20"/>
      <c r="L14" s="20"/>
      <c r="M14" s="20"/>
    </row>
    <row r="15" spans="1:13" x14ac:dyDescent="0.25">
      <c r="A15" s="22" t="s">
        <v>1380</v>
      </c>
      <c r="B15" s="39" t="s">
        <v>352</v>
      </c>
      <c r="C15" s="261" t="s">
        <v>3155</v>
      </c>
      <c r="D15" s="261" t="s">
        <v>3157</v>
      </c>
      <c r="E15" s="28"/>
      <c r="F15" s="28"/>
      <c r="G15" s="28"/>
      <c r="H15" s="20"/>
      <c r="L15" s="20"/>
      <c r="M15" s="20"/>
    </row>
    <row r="16" spans="1:13" x14ac:dyDescent="0.25">
      <c r="A16" s="22" t="s">
        <v>1381</v>
      </c>
      <c r="B16" s="39" t="s">
        <v>1345</v>
      </c>
      <c r="C16" s="261" t="s">
        <v>1158</v>
      </c>
      <c r="D16" s="261" t="s">
        <v>1158</v>
      </c>
      <c r="E16" s="28"/>
      <c r="F16" s="28"/>
      <c r="G16" s="28"/>
      <c r="H16" s="20"/>
      <c r="L16" s="20"/>
      <c r="M16" s="20"/>
    </row>
    <row r="17" spans="1:13" x14ac:dyDescent="0.25">
      <c r="A17" s="22" t="s">
        <v>1382</v>
      </c>
      <c r="B17" s="39" t="s">
        <v>1346</v>
      </c>
      <c r="C17" s="261" t="s">
        <v>1158</v>
      </c>
      <c r="D17" s="261" t="s">
        <v>1158</v>
      </c>
      <c r="E17" s="28"/>
      <c r="F17" s="28"/>
      <c r="G17" s="28"/>
      <c r="H17" s="20"/>
      <c r="L17" s="20"/>
      <c r="M17" s="20"/>
    </row>
    <row r="18" spans="1:13" x14ac:dyDescent="0.25">
      <c r="A18" s="22" t="s">
        <v>1383</v>
      </c>
      <c r="B18" s="39" t="s">
        <v>1347</v>
      </c>
      <c r="C18" s="261" t="s">
        <v>1158</v>
      </c>
      <c r="D18" s="261" t="s">
        <v>1158</v>
      </c>
      <c r="E18" s="28"/>
      <c r="F18" s="28"/>
      <c r="G18" s="28"/>
      <c r="H18" s="20"/>
      <c r="L18" s="20"/>
      <c r="M18" s="20"/>
    </row>
    <row r="19" spans="1:13" x14ac:dyDescent="0.25">
      <c r="A19" s="22" t="s">
        <v>1384</v>
      </c>
      <c r="B19" s="39" t="s">
        <v>1348</v>
      </c>
      <c r="C19" s="261" t="s">
        <v>1158</v>
      </c>
      <c r="D19" s="261" t="s">
        <v>1158</v>
      </c>
      <c r="E19" s="28"/>
      <c r="F19" s="28"/>
      <c r="G19" s="28"/>
      <c r="H19" s="20"/>
      <c r="L19" s="20"/>
      <c r="M19" s="20"/>
    </row>
    <row r="20" spans="1:13" x14ac:dyDescent="0.25">
      <c r="A20" s="22" t="s">
        <v>1385</v>
      </c>
      <c r="B20" s="39" t="s">
        <v>1349</v>
      </c>
      <c r="C20" s="261" t="s">
        <v>3001</v>
      </c>
      <c r="D20" s="261" t="s">
        <v>3158</v>
      </c>
      <c r="E20" s="28"/>
      <c r="F20" s="28"/>
      <c r="G20" s="28"/>
      <c r="H20" s="20"/>
      <c r="L20" s="20"/>
      <c r="M20" s="20"/>
    </row>
    <row r="21" spans="1:13" x14ac:dyDescent="0.25">
      <c r="A21" s="22" t="s">
        <v>1386</v>
      </c>
      <c r="B21" s="39" t="s">
        <v>1350</v>
      </c>
      <c r="C21" s="261" t="s">
        <v>1158</v>
      </c>
      <c r="D21" s="261" t="s">
        <v>1158</v>
      </c>
      <c r="E21" s="28"/>
      <c r="F21" s="28"/>
      <c r="G21" s="28"/>
      <c r="H21" s="20"/>
      <c r="L21" s="20"/>
      <c r="M21" s="20"/>
    </row>
    <row r="22" spans="1:13" x14ac:dyDescent="0.25">
      <c r="A22" s="22" t="s">
        <v>1387</v>
      </c>
      <c r="B22" s="39" t="s">
        <v>1351</v>
      </c>
      <c r="C22" s="261" t="s">
        <v>1158</v>
      </c>
      <c r="D22" s="261" t="s">
        <v>1158</v>
      </c>
      <c r="E22" s="28"/>
      <c r="F22" s="28"/>
      <c r="G22" s="28"/>
      <c r="H22" s="20"/>
      <c r="L22" s="20"/>
      <c r="M22" s="20"/>
    </row>
    <row r="23" spans="1:13" x14ac:dyDescent="0.25">
      <c r="A23" s="22" t="s">
        <v>1388</v>
      </c>
      <c r="B23" s="39" t="s">
        <v>1454</v>
      </c>
      <c r="C23" s="261" t="s">
        <v>1158</v>
      </c>
      <c r="D23" s="261" t="s">
        <v>1158</v>
      </c>
      <c r="E23" s="28"/>
      <c r="F23" s="28"/>
      <c r="G23" s="28"/>
      <c r="H23" s="20"/>
      <c r="L23" s="20"/>
      <c r="M23" s="20"/>
    </row>
    <row r="24" spans="1:13" x14ac:dyDescent="0.25">
      <c r="A24" s="22" t="s">
        <v>1456</v>
      </c>
      <c r="B24" s="39" t="s">
        <v>1455</v>
      </c>
      <c r="C24" s="261" t="s">
        <v>3156</v>
      </c>
      <c r="D24" s="261"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1" t="s">
        <v>3155</v>
      </c>
      <c r="C35" s="261" t="s">
        <v>1158</v>
      </c>
      <c r="D35" s="261" t="s">
        <v>3157</v>
      </c>
      <c r="E35" s="261" t="s">
        <v>3159</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3160</v>
      </c>
      <c r="E72" s="39"/>
      <c r="F72" s="39"/>
      <c r="G72" s="39"/>
      <c r="H72" s="20"/>
      <c r="L72" s="20"/>
      <c r="M72" s="20"/>
    </row>
    <row r="73" spans="1:14" ht="18.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2973</v>
      </c>
      <c r="C75" s="107">
        <f>89.2751613443294/12</f>
        <v>7.4395967786941171</v>
      </c>
      <c r="H75" s="20"/>
    </row>
    <row r="76" spans="1:14" x14ac:dyDescent="0.25">
      <c r="A76" s="22" t="s">
        <v>1440</v>
      </c>
      <c r="B76" s="22" t="s">
        <v>2974</v>
      </c>
      <c r="C76" s="107">
        <f>236.448220133934/12</f>
        <v>19.7040183444945</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2">
        <v>7.0870262803407946E-3</v>
      </c>
      <c r="D82" s="261" t="s">
        <v>1158</v>
      </c>
      <c r="E82" s="261" t="s">
        <v>1158</v>
      </c>
      <c r="F82" s="261" t="s">
        <v>1158</v>
      </c>
      <c r="G82" s="263">
        <v>7.0870262803407946E-3</v>
      </c>
      <c r="H82" s="20"/>
    </row>
    <row r="83" spans="1:8" x14ac:dyDescent="0.25">
      <c r="A83" s="22" t="s">
        <v>1447</v>
      </c>
      <c r="B83" s="22" t="s">
        <v>1461</v>
      </c>
      <c r="C83" s="262">
        <v>1.1325514152602722E-3</v>
      </c>
      <c r="D83" s="261" t="s">
        <v>1158</v>
      </c>
      <c r="E83" s="261" t="s">
        <v>1158</v>
      </c>
      <c r="F83" s="261" t="s">
        <v>1158</v>
      </c>
      <c r="G83" s="263">
        <v>1.1325514152602722E-3</v>
      </c>
      <c r="H83" s="20"/>
    </row>
    <row r="84" spans="1:8" x14ac:dyDescent="0.25">
      <c r="A84" s="22" t="s">
        <v>1448</v>
      </c>
      <c r="B84" s="22" t="s">
        <v>1459</v>
      </c>
      <c r="C84" s="262">
        <v>2.6597798388688215E-4</v>
      </c>
      <c r="D84" s="261" t="s">
        <v>1158</v>
      </c>
      <c r="E84" s="261" t="s">
        <v>1158</v>
      </c>
      <c r="F84" s="261" t="s">
        <v>1158</v>
      </c>
      <c r="G84" s="263">
        <v>2.6597798388688215E-4</v>
      </c>
      <c r="H84" s="20"/>
    </row>
    <row r="85" spans="1:8" x14ac:dyDescent="0.25">
      <c r="A85" s="22" t="s">
        <v>1449</v>
      </c>
      <c r="B85" s="22" t="s">
        <v>1460</v>
      </c>
      <c r="C85" s="262">
        <v>0</v>
      </c>
      <c r="D85" s="261" t="s">
        <v>1158</v>
      </c>
      <c r="E85" s="261" t="s">
        <v>1158</v>
      </c>
      <c r="F85" s="261" t="s">
        <v>1158</v>
      </c>
      <c r="G85" s="263">
        <v>0</v>
      </c>
      <c r="H85" s="20"/>
    </row>
    <row r="86" spans="1:8" x14ac:dyDescent="0.25">
      <c r="A86" s="22" t="s">
        <v>1463</v>
      </c>
      <c r="B86" s="22" t="s">
        <v>1462</v>
      </c>
      <c r="C86" s="22">
        <v>0</v>
      </c>
      <c r="D86" s="261" t="s">
        <v>1158</v>
      </c>
      <c r="E86" s="261" t="s">
        <v>1158</v>
      </c>
      <c r="F86" s="261" t="s">
        <v>1158</v>
      </c>
      <c r="G86" s="261">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2023-10-18T15:48:01Z</dcterms:modified>
</cp:coreProperties>
</file>